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xw09990\Documents\A\ASR\vdss_ann_report\community\"/>
    </mc:Choice>
  </mc:AlternateContent>
  <bookViews>
    <workbookView xWindow="0" yWindow="0" windowWidth="23040" windowHeight="9192" tabRatio="724" firstSheet="2" activeTab="2"/>
  </bookViews>
  <sheets>
    <sheet name="POWER BI" sheetId="15" state="hidden" r:id="rId1"/>
    <sheet name="CSBG-EXP" sheetId="13" state="hidden" r:id="rId2"/>
    <sheet name="Excel Online" sheetId="16" r:id="rId3"/>
    <sheet name="DOCUMENTATION" sheetId="14" state="hidden" r:id="rId4"/>
  </sheets>
  <definedNames>
    <definedName name="_xlnm._FilterDatabase" localSheetId="0" hidden="1">'POWER BI'!$A$1:$D$1</definedName>
    <definedName name="_xlnm.Print_Area" localSheetId="1">'CSBG-EXP'!#REF!</definedName>
    <definedName name="_xlnm.Print_Area" localSheetId="2">'Excel Online'!$B$2:$I$53</definedName>
    <definedName name="_xlnm.Print_Area" localSheetId="0">'POWER BI'!$A$1:$D$23</definedName>
  </definedNames>
  <calcPr calcId="162913" calcOnSave="0"/>
</workbook>
</file>

<file path=xl/calcChain.xml><?xml version="1.0" encoding="utf-8"?>
<calcChain xmlns="http://schemas.openxmlformats.org/spreadsheetml/2006/main">
  <c r="F49" i="16" l="1"/>
  <c r="G49" i="16" s="1"/>
  <c r="E49" i="16"/>
  <c r="D30" i="13"/>
  <c r="C27" i="15"/>
  <c r="B27" i="15"/>
  <c r="F75" i="16"/>
  <c r="E75" i="16"/>
  <c r="E74" i="16"/>
  <c r="F73" i="16"/>
  <c r="F70" i="16"/>
  <c r="F67" i="16"/>
  <c r="C56" i="16"/>
  <c r="A57" i="16" s="1"/>
  <c r="C57" i="16" s="1"/>
  <c r="A58" i="16" s="1"/>
  <c r="C58" i="16" s="1"/>
  <c r="A59" i="16" s="1"/>
  <c r="C59" i="16" s="1"/>
  <c r="A60" i="16" s="1"/>
  <c r="C60" i="16" s="1"/>
  <c r="A61" i="16" s="1"/>
  <c r="C61" i="16" s="1"/>
  <c r="A62" i="16" s="1"/>
  <c r="C62" i="16" s="1"/>
  <c r="A63" i="16" s="1"/>
  <c r="C63" i="16" s="1"/>
  <c r="A64" i="16" s="1"/>
  <c r="C64" i="16" s="1"/>
  <c r="A65" i="16" s="1"/>
  <c r="C65" i="16" s="1"/>
  <c r="A66" i="16" s="1"/>
  <c r="C66" i="16" s="1"/>
  <c r="A67" i="16" s="1"/>
  <c r="C67" i="16" s="1"/>
  <c r="A68" i="16" s="1"/>
  <c r="C68" i="16" s="1"/>
  <c r="A69" i="16" s="1"/>
  <c r="C69" i="16" s="1"/>
  <c r="A70" i="16" s="1"/>
  <c r="C70" i="16" s="1"/>
  <c r="A71" i="16" s="1"/>
  <c r="C71" i="16" s="1"/>
  <c r="A72" i="16" s="1"/>
  <c r="C72" i="16" s="1"/>
  <c r="A73" i="16" s="1"/>
  <c r="C73" i="16" s="1"/>
  <c r="A74" i="16" s="1"/>
  <c r="C74" i="16" s="1"/>
  <c r="A75" i="16" s="1"/>
  <c r="C75" i="16" s="1"/>
  <c r="N48" i="16"/>
  <c r="G48" i="16"/>
  <c r="F48" i="16"/>
  <c r="E48" i="16"/>
  <c r="N47" i="16"/>
  <c r="F47" i="16"/>
  <c r="G47" i="16" s="1"/>
  <c r="E47" i="16"/>
  <c r="N46" i="16"/>
  <c r="F46" i="16"/>
  <c r="F74" i="16" s="1"/>
  <c r="E46" i="16"/>
  <c r="N45" i="16"/>
  <c r="F45" i="16"/>
  <c r="G45" i="16" s="1"/>
  <c r="E45" i="16"/>
  <c r="N44" i="16"/>
  <c r="F44" i="16"/>
  <c r="E44" i="16"/>
  <c r="N43" i="16"/>
  <c r="F43" i="16"/>
  <c r="F71" i="16" s="1"/>
  <c r="E43" i="16"/>
  <c r="G43" i="16" s="1"/>
  <c r="N42" i="16"/>
  <c r="F42" i="16"/>
  <c r="E42" i="16"/>
  <c r="E70" i="16" s="1"/>
  <c r="N41" i="16"/>
  <c r="F41" i="16"/>
  <c r="F69" i="16" s="1"/>
  <c r="E41" i="16"/>
  <c r="N40" i="16"/>
  <c r="F40" i="16"/>
  <c r="E40" i="16"/>
  <c r="N39" i="16"/>
  <c r="F39" i="16"/>
  <c r="E39" i="16"/>
  <c r="E67" i="16" s="1"/>
  <c r="N38" i="16"/>
  <c r="F38" i="16"/>
  <c r="F66" i="16" s="1"/>
  <c r="E38" i="16"/>
  <c r="G38" i="16" s="1"/>
  <c r="N37" i="16"/>
  <c r="F37" i="16"/>
  <c r="E37" i="16"/>
  <c r="E65" i="16" s="1"/>
  <c r="M36" i="16"/>
  <c r="L36" i="16"/>
  <c r="E36" i="16"/>
  <c r="M35" i="16"/>
  <c r="N35" i="16" s="1"/>
  <c r="L35" i="16"/>
  <c r="E35" i="16" s="1"/>
  <c r="M34" i="16"/>
  <c r="L34" i="16"/>
  <c r="E34" i="16"/>
  <c r="M33" i="16"/>
  <c r="N33" i="16" s="1"/>
  <c r="L33" i="16"/>
  <c r="E33" i="16" s="1"/>
  <c r="M32" i="16"/>
  <c r="L32" i="16"/>
  <c r="E32" i="16"/>
  <c r="M31" i="16"/>
  <c r="N31" i="16" s="1"/>
  <c r="L31" i="16"/>
  <c r="E31" i="16" s="1"/>
  <c r="M30" i="16"/>
  <c r="L30" i="16"/>
  <c r="E30" i="16"/>
  <c r="M29" i="16"/>
  <c r="N29" i="16" s="1"/>
  <c r="L29" i="16"/>
  <c r="E29" i="16" s="1"/>
  <c r="M28" i="16"/>
  <c r="L28" i="16"/>
  <c r="E28" i="16"/>
  <c r="M27" i="16"/>
  <c r="N27" i="16" s="1"/>
  <c r="L27" i="16"/>
  <c r="E27" i="16" s="1"/>
  <c r="M26" i="16"/>
  <c r="L26" i="16"/>
  <c r="E26" i="16"/>
  <c r="M25" i="16"/>
  <c r="N25" i="16" s="1"/>
  <c r="L25" i="16"/>
  <c r="E25" i="16" s="1"/>
  <c r="M24" i="16"/>
  <c r="L24" i="16"/>
  <c r="E24" i="16"/>
  <c r="D27" i="15" l="1"/>
  <c r="E68" i="16"/>
  <c r="E73" i="16"/>
  <c r="E69" i="16"/>
  <c r="E72" i="16"/>
  <c r="F68" i="16"/>
  <c r="F72" i="16"/>
  <c r="E66" i="16"/>
  <c r="E71" i="16"/>
  <c r="G37" i="16"/>
  <c r="G39" i="16"/>
  <c r="G40" i="16"/>
  <c r="G68" i="16" s="1"/>
  <c r="G41" i="16"/>
  <c r="G70" i="16" s="1"/>
  <c r="G42" i="16"/>
  <c r="G44" i="16"/>
  <c r="G72" i="16" s="1"/>
  <c r="G46" i="16"/>
  <c r="G74" i="16" s="1"/>
  <c r="N24" i="16"/>
  <c r="F24" i="16"/>
  <c r="G24" i="16" s="1"/>
  <c r="F28" i="16"/>
  <c r="N28" i="16"/>
  <c r="E59" i="16"/>
  <c r="N32" i="16"/>
  <c r="F32" i="16"/>
  <c r="G32" i="16" s="1"/>
  <c r="E63" i="16"/>
  <c r="F36" i="16"/>
  <c r="G36" i="16" s="1"/>
  <c r="N36" i="16"/>
  <c r="E58" i="16"/>
  <c r="N26" i="16"/>
  <c r="F26" i="16"/>
  <c r="G26" i="16" s="1"/>
  <c r="E56" i="16"/>
  <c r="G28" i="16"/>
  <c r="E57" i="16"/>
  <c r="N30" i="16"/>
  <c r="F30" i="16"/>
  <c r="E60" i="16"/>
  <c r="E61" i="16"/>
  <c r="F34" i="16"/>
  <c r="N34" i="16"/>
  <c r="E64" i="16"/>
  <c r="E62" i="16"/>
  <c r="G66" i="16"/>
  <c r="G67" i="16"/>
  <c r="G71" i="16"/>
  <c r="G73" i="16"/>
  <c r="G75" i="16"/>
  <c r="F25" i="16"/>
  <c r="G25" i="16" s="1"/>
  <c r="F27" i="16"/>
  <c r="G27" i="16" s="1"/>
  <c r="F29" i="16"/>
  <c r="F31" i="16"/>
  <c r="G31" i="16" s="1"/>
  <c r="F33" i="16"/>
  <c r="F35" i="16"/>
  <c r="D29" i="13"/>
  <c r="D28" i="13"/>
  <c r="D27" i="13"/>
  <c r="D26" i="13"/>
  <c r="D25" i="13"/>
  <c r="D24" i="13"/>
  <c r="D23" i="13"/>
  <c r="D22" i="13"/>
  <c r="D21" i="13"/>
  <c r="D20" i="13"/>
  <c r="D19" i="13"/>
  <c r="D18" i="13"/>
  <c r="G69" i="16" l="1"/>
  <c r="F63" i="16"/>
  <c r="E55" i="16"/>
  <c r="G65" i="16"/>
  <c r="G56" i="16"/>
  <c r="F61" i="16"/>
  <c r="G33" i="16"/>
  <c r="G61" i="16" s="1"/>
  <c r="F62" i="16"/>
  <c r="F58" i="16"/>
  <c r="G34" i="16"/>
  <c r="G30" i="16"/>
  <c r="G59" i="16" s="1"/>
  <c r="F59" i="16"/>
  <c r="F60" i="16"/>
  <c r="G29" i="16"/>
  <c r="G57" i="16" s="1"/>
  <c r="F57" i="16"/>
  <c r="G35" i="16"/>
  <c r="G60" i="16"/>
  <c r="F64" i="16"/>
  <c r="F65" i="16"/>
  <c r="F56" i="16"/>
  <c r="C26" i="15"/>
  <c r="B26" i="15"/>
  <c r="G62" i="16" l="1"/>
  <c r="F55" i="16"/>
  <c r="G63" i="16"/>
  <c r="G58" i="16"/>
  <c r="G64" i="16"/>
  <c r="G55" i="16" s="1"/>
  <c r="D26" i="15"/>
  <c r="C25" i="15" l="1"/>
  <c r="B25" i="15"/>
  <c r="D25" i="15" l="1"/>
  <c r="C24" i="15"/>
  <c r="B24" i="15"/>
  <c r="D24" i="15" l="1"/>
  <c r="C22" i="15"/>
  <c r="C21" i="15"/>
  <c r="C20" i="15"/>
  <c r="C19" i="15"/>
  <c r="C18" i="15"/>
  <c r="C17" i="15"/>
  <c r="C16" i="15"/>
  <c r="C15" i="15"/>
  <c r="B22" i="15"/>
  <c r="B21" i="15"/>
  <c r="B20" i="15"/>
  <c r="B19" i="15"/>
  <c r="B18" i="15"/>
  <c r="B17" i="15"/>
  <c r="B16" i="15"/>
  <c r="B15" i="15"/>
  <c r="C5" i="13"/>
  <c r="B5" i="13"/>
  <c r="C6" i="13"/>
  <c r="B6" i="13"/>
  <c r="C7" i="13"/>
  <c r="B7" i="13"/>
  <c r="C8" i="13"/>
  <c r="B8" i="13"/>
  <c r="C9" i="13"/>
  <c r="B9" i="13"/>
  <c r="B4" i="15" l="1"/>
  <c r="C6" i="15"/>
  <c r="D9" i="13"/>
  <c r="D7" i="13"/>
  <c r="C2" i="15"/>
  <c r="D5" i="13"/>
  <c r="B3" i="15"/>
  <c r="C5" i="15"/>
  <c r="D8" i="13"/>
  <c r="C3" i="15"/>
  <c r="D6" i="13"/>
  <c r="B5" i="15"/>
  <c r="B6" i="15"/>
  <c r="B2" i="15"/>
  <c r="C4" i="15"/>
  <c r="C23" i="15"/>
  <c r="B23" i="15"/>
  <c r="D23" i="15" l="1"/>
  <c r="D22" i="15" l="1"/>
  <c r="D21" i="15" l="1"/>
  <c r="D16" i="15"/>
  <c r="C16" i="13"/>
  <c r="C15" i="13"/>
  <c r="C14" i="13"/>
  <c r="C13" i="13"/>
  <c r="C12" i="13"/>
  <c r="C11" i="13"/>
  <c r="C10" i="13"/>
  <c r="B16" i="13"/>
  <c r="B15" i="13"/>
  <c r="B14" i="13"/>
  <c r="B13" i="13"/>
  <c r="B12" i="13"/>
  <c r="B11" i="13"/>
  <c r="B10" i="13"/>
  <c r="C17" i="13"/>
  <c r="B17" i="13"/>
  <c r="B14" i="15" l="1"/>
  <c r="B11" i="15"/>
  <c r="C8" i="15"/>
  <c r="D11" i="13"/>
  <c r="C12" i="15"/>
  <c r="D15" i="13"/>
  <c r="B8" i="15"/>
  <c r="B12" i="15"/>
  <c r="D12" i="13"/>
  <c r="D16" i="13"/>
  <c r="B13" i="15"/>
  <c r="C10" i="15"/>
  <c r="D13" i="13"/>
  <c r="C14" i="15"/>
  <c r="D17" i="13"/>
  <c r="B10" i="15"/>
  <c r="C7" i="15"/>
  <c r="D10" i="13"/>
  <c r="D14" i="13"/>
  <c r="C13" i="15"/>
  <c r="B7" i="15"/>
  <c r="C9" i="15"/>
  <c r="B9" i="15"/>
  <c r="C11" i="15"/>
  <c r="D15" i="15"/>
  <c r="D2" i="15"/>
  <c r="D3" i="15"/>
  <c r="D4" i="15"/>
  <c r="D5" i="15"/>
  <c r="D17" i="15"/>
  <c r="D6" i="15"/>
  <c r="D19" i="15"/>
  <c r="D20" i="15"/>
  <c r="D18" i="15"/>
  <c r="D12" i="15" l="1"/>
  <c r="D10" i="15"/>
  <c r="D8" i="15"/>
  <c r="D14" i="15"/>
  <c r="D11" i="15"/>
  <c r="D7" i="15"/>
  <c r="D9" i="15"/>
  <c r="D13" i="15"/>
</calcChain>
</file>

<file path=xl/sharedStrings.xml><?xml version="1.0" encoding="utf-8"?>
<sst xmlns="http://schemas.openxmlformats.org/spreadsheetml/2006/main" count="46" uniqueCount="31">
  <si>
    <t>Total</t>
  </si>
  <si>
    <t>Administration</t>
  </si>
  <si>
    <t>Grants</t>
  </si>
  <si>
    <t>State Fiscal Year</t>
  </si>
  <si>
    <t>Date</t>
  </si>
  <si>
    <t>Research Staffer</t>
  </si>
  <si>
    <t>Program Contact</t>
  </si>
  <si>
    <t>Data Source</t>
  </si>
  <si>
    <t>Comments</t>
  </si>
  <si>
    <t>Expenditures ($ millions)</t>
  </si>
  <si>
    <t>Enter data below</t>
  </si>
  <si>
    <t>Any questions, let me know.</t>
  </si>
  <si>
    <t>Mark</t>
  </si>
  <si>
    <t>Mike,  Looks good to me.  The figure for grants is the total grants that went into the contracts.  Beside true federal CSBG at various times over the years it has included state funds and TANF appropriated by the General Assembly.  Last year 2010 it included CSBG ARRA funds which is why it jumped so much.</t>
  </si>
  <si>
    <t>Mike Theis</t>
  </si>
  <si>
    <t>Mark Grigsby</t>
  </si>
  <si>
    <t>Sources: Division of Community and Volunteer Services, Office of Community Services Program staff, and CSBG database.</t>
  </si>
  <si>
    <t xml:space="preserve">Note:  The decrease in grants in 2011 resulted from small reduction in Federal CSBG funds and a reduction in TANF funds. </t>
  </si>
  <si>
    <t>Matt Fitzgerald</t>
  </si>
  <si>
    <t>Inserted 2014 numbers from the expenditure reports for July 1 2013 to June 30 2014 for both grant and admin. 2013 numbers were revised to reflect $9,507,005 in grant expenditures and $451,263 in Admin expenditures.</t>
  </si>
  <si>
    <t>This number represents the total grants that went into the contracts. It includes the CSBG Federal expended, as well as the CSBG TANF funds.</t>
  </si>
  <si>
    <t>Expenditures of both CSBG and TANF funds equal $13,000,000. For Admin funds, this includes about $42,000 that was spent on a new data management system.</t>
  </si>
  <si>
    <t>csbg_grants</t>
  </si>
  <si>
    <t>csgb_admin</t>
  </si>
  <si>
    <t>csbg_total</t>
  </si>
  <si>
    <t>sfy</t>
  </si>
  <si>
    <t>CSBG Expenditures</t>
  </si>
  <si>
    <t xml:space="preserve">Expenditures of both CSBG and TANF funds equal $14.5 million. </t>
  </si>
  <si>
    <t>Expenditures of both CSBG and TANF funds equal $16.1 million. TANF was increased last year.</t>
  </si>
  <si>
    <t>SFY 2011</t>
  </si>
  <si>
    <t>Community Services Block Grant (CSBG)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</si>
</sst>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8" formatCode="&quot;$&quot;#,##0.00_);[Red]\(&quot;$&quot;#,##0.00\)"/>
    <numFmt numFmtId="43" formatCode="_(* #,##0.00_);_(* \(#,##0.00\);_(* &quot;-&quot;??_);_(@_)"/>
    <numFmt numFmtId="164" formatCode="0.0%"/>
    <numFmt numFmtId="165" formatCode="&quot;$&quot;#,##0"/>
    <numFmt numFmtId="166" formatCode="&quot;$&quot;#,##0.0_);[Red]\(&quot;$&quot;#,##0.0\)"/>
    <numFmt numFmtId="167" formatCode="_(* #,##0_);_(* \(#,##0\);_(* &quot;-&quot;??_);_(@_)"/>
  </numFmts>
  <fonts count="11" x14ac:knownFonts="1">
    <font>
      <sz val="10"/>
      <name val="Arial"/>
    </font>
    <font>
      <sz val="10"/>
      <name val="Arial"/>
      <family val="2"/>
    </font>
    <font>
      <sz val="10"/>
      <name val="Verdana"/>
      <family val="2"/>
    </font>
    <font>
      <b/>
      <sz val="10"/>
      <name val="Verdana"/>
      <family val="2"/>
    </font>
    <font>
      <b/>
      <sz val="12"/>
      <name val="Times New Roman"/>
      <family val="1"/>
    </font>
    <font>
      <sz val="12"/>
      <name val="Franklin Gothic Medium"/>
      <family val="2"/>
    </font>
    <font>
      <sz val="10"/>
      <name val="Franklin Gothic Book"/>
      <family val="2"/>
    </font>
    <font>
      <sz val="8"/>
      <name val="Franklin Gothic Book"/>
      <family val="2"/>
    </font>
    <font>
      <sz val="11"/>
      <color rgb="FF1F497D"/>
      <name val="Calibri"/>
      <family val="2"/>
    </font>
    <font>
      <sz val="10"/>
      <name val="Arial"/>
      <family val="2"/>
    </font>
    <font>
      <sz val="14"/>
      <name val="Franklin Gothic Medium"/>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s>
  <cellStyleXfs count="3">
    <xf numFmtId="0" fontId="0" fillId="0" borderId="0"/>
    <xf numFmtId="43" fontId="9" fillId="0" borderId="0" applyFont="0" applyFill="0" applyBorder="0" applyAlignment="0" applyProtection="0"/>
    <xf numFmtId="9" fontId="9" fillId="0" borderId="0" applyFont="0" applyFill="0" applyBorder="0" applyAlignment="0" applyProtection="0"/>
  </cellStyleXfs>
  <cellXfs count="34">
    <xf numFmtId="0" fontId="0" fillId="0" borderId="0" xfId="0"/>
    <xf numFmtId="0" fontId="4" fillId="0" borderId="2" xfId="0" applyFont="1" applyBorder="1" applyAlignment="1">
      <alignment wrapText="1"/>
    </xf>
    <xf numFmtId="14" fontId="0" fillId="0" borderId="0" xfId="0" applyNumberFormat="1"/>
    <xf numFmtId="0" fontId="1" fillId="0" borderId="0" xfId="0" applyFont="1"/>
    <xf numFmtId="0" fontId="2" fillId="2" borderId="0" xfId="0" applyFont="1" applyFill="1" applyAlignment="1">
      <alignment horizontal="right"/>
    </xf>
    <xf numFmtId="0" fontId="2" fillId="2" borderId="0" xfId="0" applyFont="1" applyFill="1"/>
    <xf numFmtId="0" fontId="6" fillId="2" borderId="0" xfId="0" applyFont="1" applyFill="1" applyBorder="1" applyAlignment="1">
      <alignment horizontal="center"/>
    </xf>
    <xf numFmtId="166" fontId="6" fillId="2" borderId="0" xfId="0" applyNumberFormat="1" applyFont="1" applyFill="1" applyBorder="1" applyAlignment="1">
      <alignment horizontal="right" indent="1"/>
    </xf>
    <xf numFmtId="0" fontId="2" fillId="2" borderId="0" xfId="0" applyFont="1" applyFill="1" applyBorder="1" applyAlignment="1">
      <alignment horizontal="center"/>
    </xf>
    <xf numFmtId="164" fontId="2" fillId="2" borderId="0" xfId="0" applyNumberFormat="1" applyFont="1" applyFill="1"/>
    <xf numFmtId="8" fontId="6" fillId="2" borderId="0" xfId="0" applyNumberFormat="1" applyFont="1" applyFill="1" applyBorder="1" applyAlignment="1">
      <alignment horizontal="center"/>
    </xf>
    <xf numFmtId="0" fontId="8" fillId="0" borderId="0" xfId="0" applyFont="1" applyAlignment="1">
      <alignment wrapText="1"/>
    </xf>
    <xf numFmtId="0" fontId="0" fillId="0" borderId="0" xfId="0" applyAlignment="1">
      <alignment wrapText="1"/>
    </xf>
    <xf numFmtId="0" fontId="5" fillId="2" borderId="0" xfId="0" applyFont="1" applyFill="1" applyBorder="1" applyAlignment="1">
      <alignment horizontal="center"/>
    </xf>
    <xf numFmtId="0" fontId="5" fillId="2" borderId="0" xfId="0" applyFont="1" applyFill="1" applyBorder="1" applyAlignment="1">
      <alignment horizontal="center" wrapText="1"/>
    </xf>
    <xf numFmtId="0" fontId="1" fillId="0" borderId="0" xfId="0" applyFont="1" applyAlignment="1">
      <alignment wrapText="1"/>
    </xf>
    <xf numFmtId="0" fontId="2" fillId="2" borderId="0" xfId="0" applyFont="1" applyFill="1" applyAlignment="1"/>
    <xf numFmtId="0" fontId="3" fillId="2" borderId="0" xfId="0" applyFont="1" applyFill="1" applyAlignment="1"/>
    <xf numFmtId="0" fontId="3" fillId="2" borderId="0" xfId="0" applyFont="1" applyFill="1" applyAlignment="1">
      <alignment horizontal="left"/>
    </xf>
    <xf numFmtId="0" fontId="5" fillId="2" borderId="2" xfId="0" applyFont="1" applyFill="1" applyBorder="1" applyAlignment="1">
      <alignment horizontal="center"/>
    </xf>
    <xf numFmtId="0" fontId="3" fillId="2" borderId="2" xfId="0" applyFont="1" applyFill="1" applyBorder="1" applyAlignment="1">
      <alignment horizontal="center"/>
    </xf>
    <xf numFmtId="10" fontId="2" fillId="2" borderId="0" xfId="2" applyNumberFormat="1" applyFont="1" applyFill="1" applyAlignment="1">
      <alignment horizontal="right"/>
    </xf>
    <xf numFmtId="167" fontId="2" fillId="2" borderId="0" xfId="1" applyNumberFormat="1" applyFont="1" applyFill="1" applyAlignment="1">
      <alignment horizontal="right"/>
    </xf>
    <xf numFmtId="0" fontId="2" fillId="2" borderId="0" xfId="0" applyFont="1" applyFill="1" applyBorder="1"/>
    <xf numFmtId="165" fontId="2" fillId="2" borderId="0" xfId="0" applyNumberFormat="1" applyFont="1" applyFill="1"/>
    <xf numFmtId="6" fontId="2" fillId="3" borderId="4" xfId="0" applyNumberFormat="1" applyFont="1" applyFill="1" applyBorder="1" applyAlignment="1">
      <alignment horizontal="right" wrapText="1"/>
    </xf>
    <xf numFmtId="0" fontId="3" fillId="2" borderId="3" xfId="0" applyFont="1" applyFill="1" applyBorder="1" applyAlignment="1">
      <alignment horizontal="center"/>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7" fillId="2" borderId="1" xfId="0" applyFont="1" applyFill="1" applyBorder="1" applyAlignment="1">
      <alignment horizontal="left" vertical="top" wrapText="1"/>
    </xf>
    <xf numFmtId="0" fontId="10" fillId="2" borderId="0" xfId="0" applyFont="1" applyFill="1" applyAlignment="1">
      <alignment horizontal="center"/>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87758346581875"/>
          <c:y val="0.11583359580052494"/>
          <c:w val="0.85850556438791736"/>
          <c:h val="0.79666771653543311"/>
        </c:manualLayout>
      </c:layout>
      <c:lineChart>
        <c:grouping val="standard"/>
        <c:varyColors val="0"/>
        <c:ser>
          <c:idx val="0"/>
          <c:order val="0"/>
          <c:tx>
            <c:strRef>
              <c:f>'Excel Online'!$F$23</c:f>
              <c:strCache>
                <c:ptCount val="1"/>
                <c:pt idx="0">
                  <c:v>Administration</c:v>
                </c:pt>
              </c:strCache>
            </c:strRef>
          </c:tx>
          <c:spPr>
            <a:ln w="25400">
              <a:solidFill>
                <a:srgbClr val="00B050"/>
              </a:solidFill>
              <a:prstDash val="lgDash"/>
            </a:ln>
          </c:spPr>
          <c:marker>
            <c:symbol val="none"/>
          </c:marker>
          <c:dLbls>
            <c:dLbl>
              <c:idx val="4"/>
              <c:layout>
                <c:manualLayout>
                  <c:x val="-1.9752220956481925E-3"/>
                  <c:y val="-2.7259342062191563E-2"/>
                </c:manualLayout>
              </c:layout>
              <c:tx>
                <c:rich>
                  <a:bodyPr/>
                  <a:lstStyle/>
                  <a:p>
                    <a:pPr>
                      <a:defRPr sz="1000" b="0" i="0" u="none" strike="noStrike" baseline="0">
                        <a:solidFill>
                          <a:srgbClr val="000000"/>
                        </a:solidFill>
                        <a:latin typeface="Franklin Gothic Book" panose="020B0503020102020204" pitchFamily="34" charset="0"/>
                        <a:ea typeface="Franklin Gothic Book"/>
                        <a:cs typeface="Franklin Gothic Book"/>
                      </a:defRPr>
                    </a:pPr>
                    <a:r>
                      <a:rPr lang="en-US" sz="1000" baseline="0">
                        <a:latin typeface="Franklin Gothic Medium" panose="020B0603020102020204" pitchFamily="34" charset="0"/>
                      </a:rPr>
                      <a:t>Administration</a:t>
                    </a:r>
                    <a:endParaRPr lang="en-US">
                      <a:latin typeface="Franklin Gothic Medium" panose="020B0603020102020204" pitchFamily="34" charset="0"/>
                    </a:endParaRP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730-41EA-9FFA-F25E36C8F2A8}"/>
                </c:ext>
              </c:extLst>
            </c:dLbl>
            <c:spPr>
              <a:noFill/>
              <a:ln>
                <a:noFill/>
              </a:ln>
              <a:effectLst/>
            </c:spPr>
            <c:txPr>
              <a:bodyPr/>
              <a:lstStyle/>
              <a:p>
                <a:pPr>
                  <a:defRPr sz="1000" baseline="0">
                    <a:latin typeface="Franklin Gothic Book" panose="020B05030201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'Excel Online'!$D$24:$D$49</c:f>
              <c:numCache>
                <c:formatCode>General</c:formatCod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cat>
          <c:val>
            <c:numRef>
              <c:f>'Excel Online'!$F$24:$F$49</c:f>
              <c:numCache>
                <c:formatCode>"$"#,##0.00_);[Red]\("$"#,##0.00\)</c:formatCode>
                <c:ptCount val="25"/>
                <c:pt idx="0">
                  <c:v>0.35416799999999998</c:v>
                </c:pt>
                <c:pt idx="1">
                  <c:v>0.37822600000000001</c:v>
                </c:pt>
                <c:pt idx="2">
                  <c:v>0.41924899999999998</c:v>
                </c:pt>
                <c:pt idx="3">
                  <c:v>0.47091699999999997</c:v>
                </c:pt>
                <c:pt idx="4">
                  <c:v>0.482352</c:v>
                </c:pt>
                <c:pt idx="5">
                  <c:v>0.53986299999999998</c:v>
                </c:pt>
                <c:pt idx="6">
                  <c:v>0.52887300000000004</c:v>
                </c:pt>
                <c:pt idx="7">
                  <c:v>0.514463</c:v>
                </c:pt>
                <c:pt idx="8">
                  <c:v>0.51217500000000005</c:v>
                </c:pt>
                <c:pt idx="9">
                  <c:v>0.51141300000000001</c:v>
                </c:pt>
                <c:pt idx="10">
                  <c:v>0.50492499999999996</c:v>
                </c:pt>
                <c:pt idx="11">
                  <c:v>0.50070800000000004</c:v>
                </c:pt>
                <c:pt idx="12">
                  <c:v>0.51593800000000001</c:v>
                </c:pt>
                <c:pt idx="13">
                  <c:v>0.52052299999999996</c:v>
                </c:pt>
                <c:pt idx="14">
                  <c:v>0.55701500000000004</c:v>
                </c:pt>
                <c:pt idx="15">
                  <c:v>0.55701400000000001</c:v>
                </c:pt>
                <c:pt idx="16">
                  <c:v>0.49717800000000001</c:v>
                </c:pt>
                <c:pt idx="17">
                  <c:v>0.45126300000000003</c:v>
                </c:pt>
                <c:pt idx="18">
                  <c:v>0.414354</c:v>
                </c:pt>
                <c:pt idx="19">
                  <c:v>0.47289500000000001</c:v>
                </c:pt>
                <c:pt idx="20">
                  <c:v>0.54300000000000004</c:v>
                </c:pt>
                <c:pt idx="21">
                  <c:v>0.53</c:v>
                </c:pt>
                <c:pt idx="22">
                  <c:v>0.52900000000000003</c:v>
                </c:pt>
                <c:pt idx="23">
                  <c:v>0.53</c:v>
                </c:pt>
                <c:pt idx="24">
                  <c:v>0.57799999999999996</c:v>
                </c:pt>
              </c:numCache>
            </c:numRef>
          </c:val>
          <c:smooth val="0"/>
          <c:extLst>
            <c:ext xmlns:c16="http://schemas.microsoft.com/office/drawing/2014/chart" uri="{C3380CC4-5D6E-409C-BE32-E72D297353CC}">
              <c16:uniqueId val="{00000001-8730-41EA-9FFA-F25E36C8F2A8}"/>
            </c:ext>
          </c:extLst>
        </c:ser>
        <c:ser>
          <c:idx val="3"/>
          <c:order val="1"/>
          <c:tx>
            <c:strRef>
              <c:f>'Excel Online'!$E$23</c:f>
              <c:strCache>
                <c:ptCount val="1"/>
                <c:pt idx="0">
                  <c:v>Grants</c:v>
                </c:pt>
              </c:strCache>
            </c:strRef>
          </c:tx>
          <c:spPr>
            <a:ln w="25400">
              <a:solidFill>
                <a:srgbClr val="00B0F0"/>
              </a:solidFill>
              <a:prstDash val="lgDash"/>
            </a:ln>
          </c:spPr>
          <c:marker>
            <c:symbol val="none"/>
          </c:marker>
          <c:dLbls>
            <c:dLbl>
              <c:idx val="3"/>
              <c:layout>
                <c:manualLayout>
                  <c:x val="3.3675416963976482E-2"/>
                  <c:y val="-9.962178477690288E-2"/>
                </c:manualLayout>
              </c:layout>
              <c:tx>
                <c:rich>
                  <a:bodyPr/>
                  <a:lstStyle/>
                  <a:p>
                    <a:pPr>
                      <a:defRPr sz="1000" b="0" i="0" u="none" strike="noStrike" baseline="0">
                        <a:solidFill>
                          <a:srgbClr val="000000"/>
                        </a:solidFill>
                        <a:latin typeface="Franklin Gothic Book" panose="020B0503020102020204" pitchFamily="34" charset="0"/>
                        <a:ea typeface="Franklin Gothic Book"/>
                        <a:cs typeface="Franklin Gothic Book"/>
                      </a:defRPr>
                    </a:pPr>
                    <a:r>
                      <a:rPr lang="en-US" sz="1000" baseline="0">
                        <a:latin typeface="Franklin Gothic Medium" panose="020B0603020102020204" pitchFamily="34" charset="0"/>
                      </a:rPr>
                      <a:t>Grants</a:t>
                    </a:r>
                    <a:endParaRPr lang="en-US" baseline="0">
                      <a:latin typeface="Franklin Gothic Medium" panose="020B0603020102020204" pitchFamily="34" charset="0"/>
                    </a:endParaRP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730-41EA-9FFA-F25E36C8F2A8}"/>
                </c:ext>
              </c:extLst>
            </c:dLbl>
            <c:spPr>
              <a:noFill/>
              <a:ln>
                <a:noFill/>
              </a:ln>
              <a:effectLst/>
            </c:spPr>
            <c:txPr>
              <a:bodyPr/>
              <a:lstStyle/>
              <a:p>
                <a:pPr>
                  <a:defRPr sz="1000">
                    <a:latin typeface="Franklin Gothic Book" panose="020B05030201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'Excel Online'!$D$24:$D$49</c:f>
              <c:numCache>
                <c:formatCode>General</c:formatCod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cat>
          <c:val>
            <c:numRef>
              <c:f>'Excel Online'!$E$24:$E$49</c:f>
              <c:numCache>
                <c:formatCode>"$"#,##0.0_);[Red]\("$"#,##0.0\)</c:formatCode>
                <c:ptCount val="25"/>
                <c:pt idx="0">
                  <c:v>8.0742030000000007</c:v>
                </c:pt>
                <c:pt idx="1">
                  <c:v>8.5281680000000009</c:v>
                </c:pt>
                <c:pt idx="2">
                  <c:v>10.329789</c:v>
                </c:pt>
                <c:pt idx="3">
                  <c:v>10.973915999999999</c:v>
                </c:pt>
                <c:pt idx="4">
                  <c:v>12.302319000000001</c:v>
                </c:pt>
                <c:pt idx="5">
                  <c:v>13.395892999999999</c:v>
                </c:pt>
                <c:pt idx="6">
                  <c:v>14.017676</c:v>
                </c:pt>
                <c:pt idx="7">
                  <c:v>14.244043</c:v>
                </c:pt>
                <c:pt idx="8">
                  <c:v>14.244043</c:v>
                </c:pt>
                <c:pt idx="9">
                  <c:v>14.571248000000001</c:v>
                </c:pt>
                <c:pt idx="10">
                  <c:v>14.72479</c:v>
                </c:pt>
                <c:pt idx="11">
                  <c:v>15.66859</c:v>
                </c:pt>
                <c:pt idx="12">
                  <c:v>16.257956</c:v>
                </c:pt>
                <c:pt idx="13">
                  <c:v>16.345079999999999</c:v>
                </c:pt>
                <c:pt idx="14">
                  <c:v>30.879408999999999</c:v>
                </c:pt>
                <c:pt idx="15">
                  <c:v>11.723006</c:v>
                </c:pt>
                <c:pt idx="16">
                  <c:v>10.443562999999999</c:v>
                </c:pt>
                <c:pt idx="17">
                  <c:v>9.507263</c:v>
                </c:pt>
                <c:pt idx="18">
                  <c:v>10.170655</c:v>
                </c:pt>
                <c:pt idx="19">
                  <c:v>11.56</c:v>
                </c:pt>
                <c:pt idx="20">
                  <c:v>13</c:v>
                </c:pt>
                <c:pt idx="21">
                  <c:v>13.2</c:v>
                </c:pt>
                <c:pt idx="22">
                  <c:v>14.5</c:v>
                </c:pt>
                <c:pt idx="23">
                  <c:v>16.100000000000001</c:v>
                </c:pt>
                <c:pt idx="24">
                  <c:v>17.95</c:v>
                </c:pt>
              </c:numCache>
            </c:numRef>
          </c:val>
          <c:smooth val="0"/>
          <c:extLst>
            <c:ext xmlns:c16="http://schemas.microsoft.com/office/drawing/2014/chart" uri="{C3380CC4-5D6E-409C-BE32-E72D297353CC}">
              <c16:uniqueId val="{00000003-8730-41EA-9FFA-F25E36C8F2A8}"/>
            </c:ext>
          </c:extLst>
        </c:ser>
        <c:dLbls>
          <c:showLegendKey val="0"/>
          <c:showVal val="0"/>
          <c:showCatName val="0"/>
          <c:showSerName val="0"/>
          <c:showPercent val="0"/>
          <c:showBubbleSize val="0"/>
        </c:dLbls>
        <c:smooth val="0"/>
        <c:axId val="42082304"/>
        <c:axId val="42083840"/>
      </c:lineChart>
      <c:catAx>
        <c:axId val="42082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Franklin Gothic Medium" panose="020B0603020102020204" pitchFamily="34" charset="0"/>
                <a:ea typeface="Verdana"/>
                <a:cs typeface="Verdana"/>
              </a:defRPr>
            </a:pPr>
            <a:endParaRPr lang="en-US"/>
          </a:p>
        </c:txPr>
        <c:crossAx val="42083840"/>
        <c:crosses val="autoZero"/>
        <c:auto val="1"/>
        <c:lblAlgn val="ctr"/>
        <c:lblOffset val="100"/>
        <c:tickLblSkip val="3"/>
        <c:tickMarkSkip val="1"/>
        <c:noMultiLvlLbl val="0"/>
      </c:catAx>
      <c:valAx>
        <c:axId val="42083840"/>
        <c:scaling>
          <c:orientation val="minMax"/>
          <c:max val="36"/>
          <c:min val="0"/>
        </c:scaling>
        <c:delete val="0"/>
        <c:axPos val="l"/>
        <c:majorGridlines>
          <c:spPr>
            <a:ln w="3175">
              <a:solidFill>
                <a:srgbClr val="000000">
                  <a:alpha val="35000"/>
                </a:srgbClr>
              </a:solidFill>
              <a:prstDash val="solid"/>
            </a:ln>
          </c:spPr>
        </c:majorGridlines>
        <c:title>
          <c:tx>
            <c:rich>
              <a:bodyPr/>
              <a:lstStyle/>
              <a:p>
                <a:pPr>
                  <a:defRPr sz="1000" b="0" i="0" u="none" strike="noStrike" baseline="0">
                    <a:solidFill>
                      <a:srgbClr val="000000"/>
                    </a:solidFill>
                    <a:latin typeface="Franklin Gothic Medium"/>
                    <a:ea typeface="Franklin Gothic Medium"/>
                    <a:cs typeface="Franklin Gothic Medium"/>
                  </a:defRPr>
                </a:pPr>
                <a:r>
                  <a:rPr lang="en-US">
                    <a:latin typeface="Franklin Gothic Medium" panose="020B0603020102020204" pitchFamily="34" charset="0"/>
                  </a:rPr>
                  <a:t>Expenditures ($ millions)</a:t>
                </a:r>
              </a:p>
            </c:rich>
          </c:tx>
          <c:layout>
            <c:manualLayout>
              <c:xMode val="edge"/>
              <c:yMode val="edge"/>
              <c:x val="7.9491255961844243E-3"/>
              <c:y val="0.31250026246719176"/>
            </c:manualLayout>
          </c:layout>
          <c:overlay val="0"/>
          <c:spPr>
            <a:noFill/>
            <a:ln w="25400">
              <a:noFill/>
            </a:ln>
          </c:spPr>
        </c:title>
        <c:numFmt formatCode="\$#,##0_);[Red]\(\$#,##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Franklin Gothic Medium" panose="020B0603020102020204" pitchFamily="34" charset="0"/>
                <a:ea typeface="Verdana"/>
                <a:cs typeface="Verdana"/>
              </a:defRPr>
            </a:pPr>
            <a:endParaRPr lang="en-US"/>
          </a:p>
        </c:txPr>
        <c:crossAx val="42082304"/>
        <c:crosses val="autoZero"/>
        <c:crossBetween val="midCat"/>
        <c:majorUnit val="6"/>
        <c:minorUnit val="1"/>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Verdana"/>
          <a:ea typeface="Verdana"/>
          <a:cs typeface="Verdana"/>
        </a:defRPr>
      </a:pPr>
      <a:endParaRPr lang="en-US"/>
    </a:p>
  </c:txPr>
  <c:printSettings>
    <c:headerFooter alignWithMargins="0"/>
    <c:pageMargins b="1" l="0.75000000000000033" r="0.75000000000000033" t="1" header="0.5" footer="0.5"/>
    <c:pageSetup orientation="landscape" horizontalDpi="-4"/>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542925</xdr:colOff>
      <xdr:row>1</xdr:row>
      <xdr:rowOff>76200</xdr:rowOff>
    </xdr:from>
    <xdr:to>
      <xdr:col>8</xdr:col>
      <xdr:colOff>638175</xdr:colOff>
      <xdr:row>18</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0.03023</cdr:x>
      <cdr:y>0.03489</cdr:y>
    </cdr:from>
    <cdr:to>
      <cdr:x>0.99516</cdr:x>
      <cdr:y>0.09729</cdr:y>
    </cdr:to>
    <cdr:sp macro="" textlink="">
      <cdr:nvSpPr>
        <cdr:cNvPr id="2049" name="Text Box 1"/>
        <cdr:cNvSpPr txBox="1">
          <a:spLocks xmlns:a="http://schemas.openxmlformats.org/drawingml/2006/main" noChangeArrowheads="1"/>
        </cdr:cNvSpPr>
      </cdr:nvSpPr>
      <cdr:spPr bwMode="auto">
        <a:xfrm xmlns:a="http://schemas.openxmlformats.org/drawingml/2006/main">
          <a:off x="185727" y="132931"/>
          <a:ext cx="5928168" cy="23774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en-US" sz="1200" b="0" i="0" u="none" strike="noStrike" baseline="0">
              <a:solidFill>
                <a:srgbClr val="000000"/>
              </a:solidFill>
              <a:latin typeface="Franklin Gothic Medium" pitchFamily="34" charset="0"/>
            </a:rPr>
            <a:t>CSBG Expenditures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pane ySplit="1" topLeftCell="A15" activePane="bottomLeft" state="frozen"/>
      <selection pane="bottomLeft" activeCell="A27" sqref="A27"/>
    </sheetView>
  </sheetViews>
  <sheetFormatPr defaultColWidth="9.109375" defaultRowHeight="12.6" x14ac:dyDescent="0.2"/>
  <cols>
    <col min="1" max="1" width="5.5546875" style="5" bestFit="1" customWidth="1"/>
    <col min="2" max="2" width="13" style="5" bestFit="1" customWidth="1"/>
    <col min="3" max="3" width="13.44140625" style="5" bestFit="1" customWidth="1"/>
    <col min="4" max="4" width="11.33203125" style="5" bestFit="1" customWidth="1"/>
    <col min="5" max="16384" width="9.109375" style="5"/>
  </cols>
  <sheetData>
    <row r="1" spans="1:4" ht="15" customHeight="1" x14ac:dyDescent="0.35">
      <c r="A1" s="14" t="s">
        <v>25</v>
      </c>
      <c r="B1" s="13" t="s">
        <v>22</v>
      </c>
      <c r="C1" s="13" t="s">
        <v>23</v>
      </c>
      <c r="D1" s="13" t="s">
        <v>24</v>
      </c>
    </row>
    <row r="2" spans="1:4" ht="12" customHeight="1" x14ac:dyDescent="0.3">
      <c r="A2" s="6">
        <v>1995</v>
      </c>
      <c r="B2" s="7">
        <f>+'CSBG-EXP'!B5/1000000</f>
        <v>8.6958520000000004</v>
      </c>
      <c r="C2" s="10">
        <f>+'CSBG-EXP'!C5/1000000</f>
        <v>0.35033599999999998</v>
      </c>
      <c r="D2" s="7">
        <f t="shared" ref="D2:D13" si="0">+B2+C2</f>
        <v>9.0461880000000008</v>
      </c>
    </row>
    <row r="3" spans="1:4" ht="12" customHeight="1" x14ac:dyDescent="0.3">
      <c r="A3" s="6">
        <v>1996</v>
      </c>
      <c r="B3" s="7">
        <f>+'CSBG-EXP'!B6/1000000</f>
        <v>8.0742030000000007</v>
      </c>
      <c r="C3" s="10">
        <f>+'CSBG-EXP'!C6/1000000</f>
        <v>0.35416799999999998</v>
      </c>
      <c r="D3" s="7">
        <f t="shared" si="0"/>
        <v>8.4283710000000003</v>
      </c>
    </row>
    <row r="4" spans="1:4" ht="12" customHeight="1" x14ac:dyDescent="0.3">
      <c r="A4" s="6">
        <v>1997</v>
      </c>
      <c r="B4" s="7">
        <f>+'CSBG-EXP'!B7/1000000</f>
        <v>8.5281680000000009</v>
      </c>
      <c r="C4" s="10">
        <f>+'CSBG-EXP'!C7/1000000</f>
        <v>0.37822600000000001</v>
      </c>
      <c r="D4" s="7">
        <f t="shared" si="0"/>
        <v>8.9063940000000006</v>
      </c>
    </row>
    <row r="5" spans="1:4" ht="12" customHeight="1" x14ac:dyDescent="0.3">
      <c r="A5" s="6">
        <v>1998</v>
      </c>
      <c r="B5" s="7">
        <f>+'CSBG-EXP'!B8/1000000</f>
        <v>10.329789</v>
      </c>
      <c r="C5" s="10">
        <f>+'CSBG-EXP'!C8/1000000</f>
        <v>0.41924899999999998</v>
      </c>
      <c r="D5" s="7">
        <f t="shared" si="0"/>
        <v>10.749038000000001</v>
      </c>
    </row>
    <row r="6" spans="1:4" ht="12" customHeight="1" x14ac:dyDescent="0.3">
      <c r="A6" s="6">
        <v>1999</v>
      </c>
      <c r="B6" s="7">
        <f>+'CSBG-EXP'!B9/1000000</f>
        <v>10.973915999999999</v>
      </c>
      <c r="C6" s="10">
        <f>+'CSBG-EXP'!C9/1000000</f>
        <v>0.47091699999999997</v>
      </c>
      <c r="D6" s="7">
        <f t="shared" si="0"/>
        <v>11.444832999999999</v>
      </c>
    </row>
    <row r="7" spans="1:4" ht="12" customHeight="1" x14ac:dyDescent="0.3">
      <c r="A7" s="6">
        <v>2000</v>
      </c>
      <c r="B7" s="7">
        <f>+'CSBG-EXP'!B10/1000000</f>
        <v>12.302319000000001</v>
      </c>
      <c r="C7" s="10">
        <f>+'CSBG-EXP'!C10/1000000</f>
        <v>0.482352</v>
      </c>
      <c r="D7" s="7">
        <f t="shared" si="0"/>
        <v>12.784671000000001</v>
      </c>
    </row>
    <row r="8" spans="1:4" ht="12" customHeight="1" x14ac:dyDescent="0.3">
      <c r="A8" s="6">
        <v>2001</v>
      </c>
      <c r="B8" s="7">
        <f>+'CSBG-EXP'!B11/1000000</f>
        <v>13.395892999999999</v>
      </c>
      <c r="C8" s="10">
        <f>+'CSBG-EXP'!C11/1000000</f>
        <v>0.53986299999999998</v>
      </c>
      <c r="D8" s="7">
        <f t="shared" si="0"/>
        <v>13.935756</v>
      </c>
    </row>
    <row r="9" spans="1:4" ht="12" customHeight="1" x14ac:dyDescent="0.3">
      <c r="A9" s="6">
        <v>2002</v>
      </c>
      <c r="B9" s="7">
        <f>+'CSBG-EXP'!B12/1000000</f>
        <v>14.017676</v>
      </c>
      <c r="C9" s="10">
        <f>+'CSBG-EXP'!C12/1000000</f>
        <v>0.52887300000000004</v>
      </c>
      <c r="D9" s="7">
        <f t="shared" si="0"/>
        <v>14.546549000000001</v>
      </c>
    </row>
    <row r="10" spans="1:4" ht="12" customHeight="1" x14ac:dyDescent="0.3">
      <c r="A10" s="6">
        <v>2003</v>
      </c>
      <c r="B10" s="7">
        <f>+'CSBG-EXP'!B13/1000000</f>
        <v>14.244043</v>
      </c>
      <c r="C10" s="10">
        <f>+'CSBG-EXP'!C13/1000000</f>
        <v>0.514463</v>
      </c>
      <c r="D10" s="7">
        <f t="shared" si="0"/>
        <v>14.758505999999999</v>
      </c>
    </row>
    <row r="11" spans="1:4" ht="12" customHeight="1" x14ac:dyDescent="0.3">
      <c r="A11" s="6">
        <v>2004</v>
      </c>
      <c r="B11" s="7">
        <f>+'CSBG-EXP'!B14/1000000</f>
        <v>14.244043</v>
      </c>
      <c r="C11" s="10">
        <f>+'CSBG-EXP'!C14/1000000</f>
        <v>0.51217500000000005</v>
      </c>
      <c r="D11" s="7">
        <f t="shared" si="0"/>
        <v>14.756218000000001</v>
      </c>
    </row>
    <row r="12" spans="1:4" ht="12" customHeight="1" x14ac:dyDescent="0.3">
      <c r="A12" s="6">
        <v>2005</v>
      </c>
      <c r="B12" s="7">
        <f>+'CSBG-EXP'!B15/1000000</f>
        <v>14.571248000000001</v>
      </c>
      <c r="C12" s="10">
        <f>+'CSBG-EXP'!C15/1000000</f>
        <v>0.51141300000000001</v>
      </c>
      <c r="D12" s="7">
        <f t="shared" si="0"/>
        <v>15.082661</v>
      </c>
    </row>
    <row r="13" spans="1:4" ht="12" customHeight="1" x14ac:dyDescent="0.3">
      <c r="A13" s="6">
        <v>2006</v>
      </c>
      <c r="B13" s="7">
        <f>+'CSBG-EXP'!B16/1000000</f>
        <v>14.72479</v>
      </c>
      <c r="C13" s="10">
        <f>+'CSBG-EXP'!C16/1000000</f>
        <v>0.50492499999999996</v>
      </c>
      <c r="D13" s="7">
        <f t="shared" si="0"/>
        <v>15.229715000000001</v>
      </c>
    </row>
    <row r="14" spans="1:4" ht="12" customHeight="1" x14ac:dyDescent="0.3">
      <c r="A14" s="6">
        <v>2007</v>
      </c>
      <c r="B14" s="7">
        <f>+'CSBG-EXP'!B17/1000000</f>
        <v>15.66859</v>
      </c>
      <c r="C14" s="10">
        <f>+'CSBG-EXP'!C17/1000000</f>
        <v>0.50070800000000004</v>
      </c>
      <c r="D14" s="7">
        <f t="shared" ref="D14:D20" si="1">+B14+C14</f>
        <v>16.169298000000001</v>
      </c>
    </row>
    <row r="15" spans="1:4" ht="12" customHeight="1" x14ac:dyDescent="0.3">
      <c r="A15" s="6">
        <v>2008</v>
      </c>
      <c r="B15" s="7">
        <f>+'CSBG-EXP'!B18/1000000</f>
        <v>16.257956</v>
      </c>
      <c r="C15" s="10">
        <f>+'CSBG-EXP'!C18/1000000</f>
        <v>0.51593800000000001</v>
      </c>
      <c r="D15" s="7">
        <f t="shared" si="1"/>
        <v>16.773893999999999</v>
      </c>
    </row>
    <row r="16" spans="1:4" ht="12" customHeight="1" x14ac:dyDescent="0.3">
      <c r="A16" s="6">
        <v>2009</v>
      </c>
      <c r="B16" s="7">
        <f>+'CSBG-EXP'!B19/1000000</f>
        <v>16.345079999999999</v>
      </c>
      <c r="C16" s="10">
        <f>+'CSBG-EXP'!C19/1000000</f>
        <v>0.52052299999999996</v>
      </c>
      <c r="D16" s="7">
        <f t="shared" si="1"/>
        <v>16.865603</v>
      </c>
    </row>
    <row r="17" spans="1:4" ht="12" customHeight="1" x14ac:dyDescent="0.3">
      <c r="A17" s="6">
        <v>2010</v>
      </c>
      <c r="B17" s="7">
        <f>+'CSBG-EXP'!B20/1000000</f>
        <v>30.879408999999999</v>
      </c>
      <c r="C17" s="10">
        <f>+'CSBG-EXP'!C20/1000000</f>
        <v>0.55701500000000004</v>
      </c>
      <c r="D17" s="7">
        <f t="shared" si="1"/>
        <v>31.436423999999999</v>
      </c>
    </row>
    <row r="18" spans="1:4" ht="12" customHeight="1" x14ac:dyDescent="0.3">
      <c r="A18" s="6">
        <v>2011</v>
      </c>
      <c r="B18" s="7">
        <f>+'CSBG-EXP'!B21/1000000</f>
        <v>11.723006</v>
      </c>
      <c r="C18" s="10">
        <f>+'CSBG-EXP'!C21/1000000</f>
        <v>0.55701400000000001</v>
      </c>
      <c r="D18" s="7">
        <f t="shared" si="1"/>
        <v>12.28002</v>
      </c>
    </row>
    <row r="19" spans="1:4" ht="12" customHeight="1" x14ac:dyDescent="0.3">
      <c r="A19" s="6">
        <v>2012</v>
      </c>
      <c r="B19" s="7">
        <f>+'CSBG-EXP'!B22/1000000</f>
        <v>10.443562999999999</v>
      </c>
      <c r="C19" s="10">
        <f>+'CSBG-EXP'!C22/1000000</f>
        <v>0.49717800000000001</v>
      </c>
      <c r="D19" s="7">
        <f t="shared" si="1"/>
        <v>10.940740999999999</v>
      </c>
    </row>
    <row r="20" spans="1:4" ht="12" customHeight="1" x14ac:dyDescent="0.3">
      <c r="A20" s="6">
        <v>2013</v>
      </c>
      <c r="B20" s="7">
        <f>+'CSBG-EXP'!B23/1000000</f>
        <v>9.507263</v>
      </c>
      <c r="C20" s="10">
        <f>+'CSBG-EXP'!C23/1000000</f>
        <v>0.45126300000000003</v>
      </c>
      <c r="D20" s="7">
        <f t="shared" si="1"/>
        <v>9.9585260000000009</v>
      </c>
    </row>
    <row r="21" spans="1:4" ht="12" customHeight="1" x14ac:dyDescent="0.3">
      <c r="A21" s="6">
        <v>2014</v>
      </c>
      <c r="B21" s="7">
        <f>+'CSBG-EXP'!B24/1000000</f>
        <v>10.170655</v>
      </c>
      <c r="C21" s="10">
        <f>+'CSBG-EXP'!C24/1000000</f>
        <v>0.414354</v>
      </c>
      <c r="D21" s="7">
        <f t="shared" ref="D21" si="2">+B21+C21</f>
        <v>10.585008999999999</v>
      </c>
    </row>
    <row r="22" spans="1:4" ht="12" customHeight="1" x14ac:dyDescent="0.3">
      <c r="A22" s="6">
        <v>2015</v>
      </c>
      <c r="B22" s="7">
        <f>+'CSBG-EXP'!B25/1000000</f>
        <v>11.56</v>
      </c>
      <c r="C22" s="10">
        <f>+'CSBG-EXP'!C25/1000000</f>
        <v>0.47289500000000001</v>
      </c>
      <c r="D22" s="7">
        <f t="shared" ref="D22" si="3">+B22+C22</f>
        <v>12.032895</v>
      </c>
    </row>
    <row r="23" spans="1:4" ht="12" customHeight="1" x14ac:dyDescent="0.3">
      <c r="A23" s="6">
        <v>2016</v>
      </c>
      <c r="B23" s="7">
        <f>+'CSBG-EXP'!B26/1000000</f>
        <v>13</v>
      </c>
      <c r="C23" s="10">
        <f>+'CSBG-EXP'!C26/1000000</f>
        <v>0.54300000000000004</v>
      </c>
      <c r="D23" s="7">
        <f t="shared" ref="D23" si="4">+B23+C23</f>
        <v>13.542999999999999</v>
      </c>
    </row>
    <row r="24" spans="1:4" ht="13.8" x14ac:dyDescent="0.3">
      <c r="A24" s="6">
        <v>2017</v>
      </c>
      <c r="B24" s="7">
        <f>+'CSBG-EXP'!B27/1000000</f>
        <v>13.2</v>
      </c>
      <c r="C24" s="10">
        <f>+'CSBG-EXP'!C27/1000000</f>
        <v>0.53</v>
      </c>
      <c r="D24" s="7">
        <f t="shared" ref="D24" si="5">+B24+C24</f>
        <v>13.729999999999999</v>
      </c>
    </row>
    <row r="25" spans="1:4" ht="13.8" x14ac:dyDescent="0.3">
      <c r="A25" s="6">
        <v>2018</v>
      </c>
      <c r="B25" s="7">
        <f>+'CSBG-EXP'!B28/1000000</f>
        <v>14.5</v>
      </c>
      <c r="C25" s="10">
        <f>+'CSBG-EXP'!C28/1000000</f>
        <v>0.52900000000000003</v>
      </c>
      <c r="D25" s="7">
        <f t="shared" ref="D25" si="6">+B25+C25</f>
        <v>15.029</v>
      </c>
    </row>
    <row r="26" spans="1:4" ht="13.8" x14ac:dyDescent="0.3">
      <c r="A26" s="6">
        <v>2019</v>
      </c>
      <c r="B26" s="7">
        <f>+'CSBG-EXP'!B29/1000000</f>
        <v>16.100000000000001</v>
      </c>
      <c r="C26" s="10">
        <f>+'CSBG-EXP'!C29/1000000</f>
        <v>0.53</v>
      </c>
      <c r="D26" s="7">
        <f t="shared" ref="D26" si="7">+B26+C26</f>
        <v>16.630000000000003</v>
      </c>
    </row>
    <row r="27" spans="1:4" ht="13.8" x14ac:dyDescent="0.3">
      <c r="A27" s="6">
        <v>2020</v>
      </c>
      <c r="B27" s="7">
        <f>+'CSBG-EXP'!B30/1000000</f>
        <v>17.95</v>
      </c>
      <c r="C27" s="10">
        <f>+'CSBG-EXP'!C30/1000000</f>
        <v>0.57799999999999996</v>
      </c>
      <c r="D27" s="7">
        <f t="shared" ref="D27" si="8">+B27+C27</f>
        <v>18.527999999999999</v>
      </c>
    </row>
  </sheetData>
  <autoFilter ref="A1:D1"/>
  <pageMargins left="0.3" right="0.3" top="0.3" bottom="0.3" header="0" footer="0"/>
  <pageSetup orientation="portrait" horizontalDpi="4294967293" r:id="rId1"/>
  <headerFooter alignWithMargins="0">
    <oddHeader>&amp;C&amp;"Palatino Linotype,Bold"&amp;14Community Services Block Grant (CSBG) Funding</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topLeftCell="A2" workbookViewId="0">
      <pane ySplit="3" topLeftCell="A20" activePane="bottomLeft" state="frozen"/>
      <selection activeCell="A2" sqref="A2"/>
      <selection pane="bottomLeft" activeCell="B30" sqref="B30:C30"/>
    </sheetView>
  </sheetViews>
  <sheetFormatPr defaultColWidth="9.109375" defaultRowHeight="12.6" x14ac:dyDescent="0.2"/>
  <cols>
    <col min="1" max="1" width="9.44140625" style="4" customWidth="1"/>
    <col min="2" max="2" width="15.5546875" style="5" customWidth="1"/>
    <col min="3" max="3" width="16.6640625" style="5" customWidth="1"/>
    <col min="4" max="4" width="13.44140625" style="5" bestFit="1" customWidth="1"/>
    <col min="5" max="16384" width="9.109375" style="5"/>
  </cols>
  <sheetData>
    <row r="1" spans="1:4" ht="15" customHeight="1" x14ac:dyDescent="0.2">
      <c r="A1" s="17" t="s">
        <v>26</v>
      </c>
    </row>
    <row r="2" spans="1:4" ht="15" customHeight="1" x14ac:dyDescent="0.2">
      <c r="A2" s="18" t="s">
        <v>10</v>
      </c>
    </row>
    <row r="3" spans="1:4" ht="32.25" customHeight="1" x14ac:dyDescent="0.2">
      <c r="A3" s="27" t="s">
        <v>3</v>
      </c>
      <c r="B3" s="26" t="s">
        <v>9</v>
      </c>
      <c r="C3" s="26"/>
      <c r="D3" s="26"/>
    </row>
    <row r="4" spans="1:4" x14ac:dyDescent="0.2">
      <c r="A4" s="28"/>
      <c r="B4" s="20" t="s">
        <v>2</v>
      </c>
      <c r="C4" s="20" t="s">
        <v>1</v>
      </c>
      <c r="D4" s="20" t="s">
        <v>0</v>
      </c>
    </row>
    <row r="5" spans="1:4" x14ac:dyDescent="0.2">
      <c r="A5" s="8">
        <v>1995</v>
      </c>
      <c r="B5" s="24">
        <f>8695852</f>
        <v>8695852</v>
      </c>
      <c r="C5" s="24">
        <f>350336</f>
        <v>350336</v>
      </c>
      <c r="D5" s="24">
        <f>+C5+B5</f>
        <v>9046188</v>
      </c>
    </row>
    <row r="6" spans="1:4" x14ac:dyDescent="0.2">
      <c r="A6" s="8">
        <v>1996</v>
      </c>
      <c r="B6" s="24">
        <f>8074203</f>
        <v>8074203</v>
      </c>
      <c r="C6" s="24">
        <f>354168</f>
        <v>354168</v>
      </c>
      <c r="D6" s="24">
        <f t="shared" ref="D6:D29" si="0">+C6+B6</f>
        <v>8428371</v>
      </c>
    </row>
    <row r="7" spans="1:4" ht="17.100000000000001" customHeight="1" x14ac:dyDescent="0.2">
      <c r="A7" s="8">
        <v>1997</v>
      </c>
      <c r="B7" s="24">
        <f>8528168</f>
        <v>8528168</v>
      </c>
      <c r="C7" s="24">
        <f>378226</f>
        <v>378226</v>
      </c>
      <c r="D7" s="24">
        <f t="shared" si="0"/>
        <v>8906394</v>
      </c>
    </row>
    <row r="8" spans="1:4" ht="17.100000000000001" customHeight="1" x14ac:dyDescent="0.2">
      <c r="A8" s="8">
        <v>1998</v>
      </c>
      <c r="B8" s="24">
        <f>10329789</f>
        <v>10329789</v>
      </c>
      <c r="C8" s="24">
        <f>419249</f>
        <v>419249</v>
      </c>
      <c r="D8" s="24">
        <f t="shared" si="0"/>
        <v>10749038</v>
      </c>
    </row>
    <row r="9" spans="1:4" ht="17.100000000000001" customHeight="1" x14ac:dyDescent="0.2">
      <c r="A9" s="8">
        <v>1999</v>
      </c>
      <c r="B9" s="24">
        <f>10973916</f>
        <v>10973916</v>
      </c>
      <c r="C9" s="24">
        <f>470917</f>
        <v>470917</v>
      </c>
      <c r="D9" s="24">
        <f t="shared" si="0"/>
        <v>11444833</v>
      </c>
    </row>
    <row r="10" spans="1:4" ht="17.100000000000001" customHeight="1" x14ac:dyDescent="0.2">
      <c r="A10" s="8">
        <v>2000</v>
      </c>
      <c r="B10" s="24">
        <f>12302319</f>
        <v>12302319</v>
      </c>
      <c r="C10" s="24">
        <f>482352</f>
        <v>482352</v>
      </c>
      <c r="D10" s="24">
        <f t="shared" si="0"/>
        <v>12784671</v>
      </c>
    </row>
    <row r="11" spans="1:4" ht="17.100000000000001" customHeight="1" x14ac:dyDescent="0.2">
      <c r="A11" s="8">
        <v>2001</v>
      </c>
      <c r="B11" s="24">
        <f>13395893</f>
        <v>13395893</v>
      </c>
      <c r="C11" s="24">
        <f>539863</f>
        <v>539863</v>
      </c>
      <c r="D11" s="24">
        <f t="shared" si="0"/>
        <v>13935756</v>
      </c>
    </row>
    <row r="12" spans="1:4" ht="17.100000000000001" customHeight="1" x14ac:dyDescent="0.2">
      <c r="A12" s="8">
        <v>2002</v>
      </c>
      <c r="B12" s="24">
        <f>14017676</f>
        <v>14017676</v>
      </c>
      <c r="C12" s="24">
        <f>528873</f>
        <v>528873</v>
      </c>
      <c r="D12" s="24">
        <f t="shared" si="0"/>
        <v>14546549</v>
      </c>
    </row>
    <row r="13" spans="1:4" ht="17.100000000000001" customHeight="1" x14ac:dyDescent="0.2">
      <c r="A13" s="8">
        <v>2003</v>
      </c>
      <c r="B13" s="24">
        <f>14244043</f>
        <v>14244043</v>
      </c>
      <c r="C13" s="24">
        <f>514463</f>
        <v>514463</v>
      </c>
      <c r="D13" s="24">
        <f t="shared" si="0"/>
        <v>14758506</v>
      </c>
    </row>
    <row r="14" spans="1:4" ht="17.100000000000001" customHeight="1" x14ac:dyDescent="0.2">
      <c r="A14" s="8">
        <v>2004</v>
      </c>
      <c r="B14" s="24">
        <f>14244043</f>
        <v>14244043</v>
      </c>
      <c r="C14" s="24">
        <f>512175</f>
        <v>512175</v>
      </c>
      <c r="D14" s="24">
        <f t="shared" si="0"/>
        <v>14756218</v>
      </c>
    </row>
    <row r="15" spans="1:4" ht="17.100000000000001" customHeight="1" x14ac:dyDescent="0.2">
      <c r="A15" s="8">
        <v>2005</v>
      </c>
      <c r="B15" s="24">
        <f>14571248</f>
        <v>14571248</v>
      </c>
      <c r="C15" s="24">
        <f>511413</f>
        <v>511413</v>
      </c>
      <c r="D15" s="24">
        <f t="shared" si="0"/>
        <v>15082661</v>
      </c>
    </row>
    <row r="16" spans="1:4" ht="17.100000000000001" customHeight="1" x14ac:dyDescent="0.2">
      <c r="A16" s="8">
        <v>2006</v>
      </c>
      <c r="B16" s="24">
        <f>14724790</f>
        <v>14724790</v>
      </c>
      <c r="C16" s="24">
        <f>504925</f>
        <v>504925</v>
      </c>
      <c r="D16" s="24">
        <f t="shared" si="0"/>
        <v>15229715</v>
      </c>
    </row>
    <row r="17" spans="1:4" ht="17.100000000000001" customHeight="1" x14ac:dyDescent="0.2">
      <c r="A17" s="8">
        <v>2007</v>
      </c>
      <c r="B17" s="24">
        <f>15668590</f>
        <v>15668590</v>
      </c>
      <c r="C17" s="24">
        <f>500708</f>
        <v>500708</v>
      </c>
      <c r="D17" s="24">
        <f t="shared" si="0"/>
        <v>16169298</v>
      </c>
    </row>
    <row r="18" spans="1:4" ht="17.100000000000001" customHeight="1" x14ac:dyDescent="0.2">
      <c r="A18" s="8">
        <v>2008</v>
      </c>
      <c r="B18" s="24">
        <v>16257956</v>
      </c>
      <c r="C18" s="24">
        <v>515938</v>
      </c>
      <c r="D18" s="24">
        <f t="shared" si="0"/>
        <v>16773894</v>
      </c>
    </row>
    <row r="19" spans="1:4" ht="17.100000000000001" customHeight="1" x14ac:dyDescent="0.2">
      <c r="A19" s="8">
        <v>2009</v>
      </c>
      <c r="B19" s="24">
        <v>16345080</v>
      </c>
      <c r="C19" s="24">
        <v>520523</v>
      </c>
      <c r="D19" s="24">
        <f t="shared" si="0"/>
        <v>16865603</v>
      </c>
    </row>
    <row r="20" spans="1:4" ht="17.100000000000001" customHeight="1" x14ac:dyDescent="0.2">
      <c r="A20" s="8">
        <v>2010</v>
      </c>
      <c r="B20" s="24">
        <v>30879409</v>
      </c>
      <c r="C20" s="24">
        <v>557015</v>
      </c>
      <c r="D20" s="24">
        <f t="shared" si="0"/>
        <v>31436424</v>
      </c>
    </row>
    <row r="21" spans="1:4" ht="17.100000000000001" customHeight="1" x14ac:dyDescent="0.2">
      <c r="A21" s="8">
        <v>2011</v>
      </c>
      <c r="B21" s="24">
        <v>11723006</v>
      </c>
      <c r="C21" s="24">
        <v>557014</v>
      </c>
      <c r="D21" s="24">
        <f t="shared" si="0"/>
        <v>12280020</v>
      </c>
    </row>
    <row r="22" spans="1:4" ht="17.100000000000001" customHeight="1" x14ac:dyDescent="0.2">
      <c r="A22" s="8">
        <v>2012</v>
      </c>
      <c r="B22" s="24">
        <v>10443563</v>
      </c>
      <c r="C22" s="24">
        <v>497178</v>
      </c>
      <c r="D22" s="24">
        <f t="shared" si="0"/>
        <v>10940741</v>
      </c>
    </row>
    <row r="23" spans="1:4" ht="17.100000000000001" customHeight="1" x14ac:dyDescent="0.2">
      <c r="A23" s="8">
        <v>2013</v>
      </c>
      <c r="B23" s="24">
        <v>9507263</v>
      </c>
      <c r="C23" s="24">
        <v>451263</v>
      </c>
      <c r="D23" s="24">
        <f t="shared" si="0"/>
        <v>9958526</v>
      </c>
    </row>
    <row r="24" spans="1:4" ht="17.100000000000001" customHeight="1" x14ac:dyDescent="0.2">
      <c r="A24" s="8">
        <v>2014</v>
      </c>
      <c r="B24" s="24">
        <v>10170655</v>
      </c>
      <c r="C24" s="24">
        <v>414354</v>
      </c>
      <c r="D24" s="24">
        <f t="shared" si="0"/>
        <v>10585009</v>
      </c>
    </row>
    <row r="25" spans="1:4" ht="17.100000000000001" customHeight="1" x14ac:dyDescent="0.2">
      <c r="A25" s="8">
        <v>2015</v>
      </c>
      <c r="B25" s="24">
        <v>11560000</v>
      </c>
      <c r="C25" s="24">
        <v>472895</v>
      </c>
      <c r="D25" s="24">
        <f t="shared" si="0"/>
        <v>12032895</v>
      </c>
    </row>
    <row r="26" spans="1:4" ht="17.100000000000001" customHeight="1" x14ac:dyDescent="0.2">
      <c r="A26" s="8">
        <v>2016</v>
      </c>
      <c r="B26" s="24">
        <v>13000000</v>
      </c>
      <c r="C26" s="24">
        <v>543000</v>
      </c>
      <c r="D26" s="24">
        <f t="shared" si="0"/>
        <v>13543000</v>
      </c>
    </row>
    <row r="27" spans="1:4" ht="17.100000000000001" customHeight="1" x14ac:dyDescent="0.2">
      <c r="A27" s="8">
        <v>2017</v>
      </c>
      <c r="B27" s="24">
        <v>13200000</v>
      </c>
      <c r="C27" s="24">
        <v>530000</v>
      </c>
      <c r="D27" s="24">
        <f t="shared" si="0"/>
        <v>13730000</v>
      </c>
    </row>
    <row r="28" spans="1:4" ht="17.100000000000001" customHeight="1" x14ac:dyDescent="0.2">
      <c r="A28" s="8">
        <v>2018</v>
      </c>
      <c r="B28" s="24">
        <v>14500000</v>
      </c>
      <c r="C28" s="24">
        <v>529000</v>
      </c>
      <c r="D28" s="24">
        <f t="shared" si="0"/>
        <v>15029000</v>
      </c>
    </row>
    <row r="29" spans="1:4" ht="17.100000000000001" customHeight="1" thickBot="1" x14ac:dyDescent="0.25">
      <c r="A29" s="8">
        <v>2019</v>
      </c>
      <c r="B29" s="24">
        <v>16100000</v>
      </c>
      <c r="C29" s="24">
        <v>530000</v>
      </c>
      <c r="D29" s="24">
        <f t="shared" si="0"/>
        <v>16630000</v>
      </c>
    </row>
    <row r="30" spans="1:4" ht="13.2" thickBot="1" x14ac:dyDescent="0.25">
      <c r="A30" s="8">
        <v>2020</v>
      </c>
      <c r="B30" s="25">
        <v>17950000</v>
      </c>
      <c r="C30" s="25">
        <v>578000</v>
      </c>
      <c r="D30" s="24">
        <f t="shared" ref="D30" si="1">+C30+B30</f>
        <v>18528000</v>
      </c>
    </row>
    <row r="31" spans="1:4" ht="15" customHeight="1" x14ac:dyDescent="0.2"/>
    <row r="32" spans="1:4" ht="15" customHeight="1" x14ac:dyDescent="0.2"/>
    <row r="33" ht="15" customHeight="1" x14ac:dyDescent="0.2"/>
    <row r="35" ht="15" hidden="1" customHeight="1" x14ac:dyDescent="0.2"/>
    <row r="36" ht="15" hidden="1" customHeight="1" x14ac:dyDescent="0.2"/>
    <row r="37" ht="15" hidden="1" customHeight="1" x14ac:dyDescent="0.2"/>
    <row r="38" ht="15" hidden="1" customHeight="1" x14ac:dyDescent="0.2"/>
    <row r="39" ht="15" hidden="1" customHeight="1" x14ac:dyDescent="0.2"/>
    <row r="40" ht="15" hidden="1" customHeight="1" x14ac:dyDescent="0.2"/>
    <row r="41" ht="15" hidden="1" customHeight="1" x14ac:dyDescent="0.2"/>
    <row r="42" ht="15" hidden="1" customHeight="1" x14ac:dyDescent="0.2"/>
    <row r="43" ht="15" hidden="1" customHeight="1" x14ac:dyDescent="0.2"/>
    <row r="44" ht="15" hidden="1" customHeight="1" x14ac:dyDescent="0.2"/>
    <row r="45" ht="15" hidden="1" customHeight="1" x14ac:dyDescent="0.2"/>
    <row r="46" ht="15" hidden="1" customHeight="1" x14ac:dyDescent="0.2"/>
    <row r="47" ht="15" hidden="1" customHeight="1" x14ac:dyDescent="0.2"/>
    <row r="48" ht="15" hidden="1" customHeight="1" x14ac:dyDescent="0.2"/>
    <row r="49" ht="15" hidden="1" customHeight="1" x14ac:dyDescent="0.2"/>
    <row r="50" ht="15" hidden="1" customHeight="1" x14ac:dyDescent="0.2"/>
    <row r="51" ht="15" hidden="1" customHeight="1" x14ac:dyDescent="0.2"/>
    <row r="52" ht="15" hidden="1" customHeight="1" x14ac:dyDescent="0.2"/>
    <row r="53" ht="15" hidden="1" customHeight="1" x14ac:dyDescent="0.2"/>
    <row r="54" ht="15" hidden="1" customHeight="1" x14ac:dyDescent="0.2"/>
    <row r="55" ht="15" hidden="1" customHeight="1" x14ac:dyDescent="0.2"/>
    <row r="56" ht="15" customHeight="1" x14ac:dyDescent="0.2"/>
    <row r="57" ht="15" customHeight="1" x14ac:dyDescent="0.2"/>
  </sheetData>
  <mergeCells count="2">
    <mergeCell ref="B3:D3"/>
    <mergeCell ref="A3:A4"/>
  </mergeCells>
  <phoneticPr fontId="0" type="noConversion"/>
  <pageMargins left="0.3" right="0.3" top="0.3" bottom="0.3" header="0" footer="0"/>
  <pageSetup orientation="portrait" r:id="rId1"/>
  <headerFooter alignWithMargins="0">
    <oddHeader>&amp;C&amp;"Palatino Linotype,Bold"&amp;14Community Services Block Grant (CSBG) Funding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tabSelected="1" workbookViewId="0">
      <pane ySplit="1" topLeftCell="A2" activePane="bottomLeft" state="frozen"/>
      <selection pane="bottomLeft" activeCell="A2" sqref="A2:XFD2"/>
    </sheetView>
  </sheetViews>
  <sheetFormatPr defaultColWidth="9.109375" defaultRowHeight="12.6" x14ac:dyDescent="0.2"/>
  <cols>
    <col min="1" max="1" width="9.109375" style="5"/>
    <col min="2" max="2" width="10.6640625" style="16" customWidth="1"/>
    <col min="3" max="3" width="10.6640625" style="5" customWidth="1"/>
    <col min="4" max="4" width="10.44140625" style="5" customWidth="1"/>
    <col min="5" max="5" width="11.44140625" style="5" customWidth="1"/>
    <col min="6" max="6" width="16.109375" style="5" customWidth="1"/>
    <col min="7" max="7" width="11.44140625" style="5" bestFit="1" customWidth="1"/>
    <col min="8" max="9" width="10.6640625" style="5" customWidth="1"/>
    <col min="10" max="10" width="16.44140625" style="4" bestFit="1" customWidth="1"/>
    <col min="11" max="11" width="9.44140625" style="4" hidden="1" customWidth="1"/>
    <col min="12" max="12" width="15.5546875" style="5" hidden="1" customWidth="1"/>
    <col min="13" max="13" width="16.6640625" style="5" hidden="1" customWidth="1"/>
    <col min="14" max="14" width="11.44140625" style="5" hidden="1" customWidth="1"/>
    <col min="15" max="16384" width="9.109375" style="5"/>
  </cols>
  <sheetData>
    <row r="1" spans="2:9" ht="18.600000000000001" x14ac:dyDescent="0.4">
      <c r="B1" s="30" t="s">
        <v>30</v>
      </c>
      <c r="C1" s="30"/>
      <c r="D1" s="30"/>
      <c r="E1" s="30"/>
      <c r="F1" s="30"/>
      <c r="G1" s="30"/>
      <c r="H1" s="30"/>
      <c r="I1" s="30"/>
    </row>
    <row r="2" spans="2:9" ht="18" customHeight="1" x14ac:dyDescent="0.2"/>
    <row r="3" spans="2:9" ht="18" customHeight="1" x14ac:dyDescent="0.2"/>
    <row r="4" spans="2:9" ht="18" customHeight="1" x14ac:dyDescent="0.2"/>
    <row r="5" spans="2:9" ht="18" customHeight="1" x14ac:dyDescent="0.2"/>
    <row r="6" spans="2:9" ht="18" customHeight="1" x14ac:dyDescent="0.2"/>
    <row r="7" spans="2:9" ht="18" customHeight="1" x14ac:dyDescent="0.2"/>
    <row r="8" spans="2:9" ht="18" customHeight="1" x14ac:dyDescent="0.2"/>
    <row r="9" spans="2:9" ht="18" customHeight="1" x14ac:dyDescent="0.2"/>
    <row r="10" spans="2:9" ht="18" customHeight="1" x14ac:dyDescent="0.2"/>
    <row r="11" spans="2:9" ht="18" customHeight="1" x14ac:dyDescent="0.2"/>
    <row r="12" spans="2:9" ht="18" customHeight="1" x14ac:dyDescent="0.2"/>
    <row r="13" spans="2:9" ht="18" customHeight="1" x14ac:dyDescent="0.2"/>
    <row r="14" spans="2:9" ht="18" customHeight="1" x14ac:dyDescent="0.2"/>
    <row r="15" spans="2:9" ht="18" customHeight="1" x14ac:dyDescent="0.2"/>
    <row r="16" spans="2:9" ht="18" customHeight="1" x14ac:dyDescent="0.2"/>
    <row r="17" spans="4:14" ht="15" customHeight="1" x14ac:dyDescent="0.2"/>
    <row r="18" spans="4:14" ht="15" customHeight="1" x14ac:dyDescent="0.2"/>
    <row r="19" spans="4:14" ht="15" customHeight="1" x14ac:dyDescent="0.2"/>
    <row r="20" spans="4:14" ht="15" customHeight="1" x14ac:dyDescent="0.2">
      <c r="K20" s="17" t="s">
        <v>26</v>
      </c>
    </row>
    <row r="21" spans="4:14" ht="15" customHeight="1" x14ac:dyDescent="0.2">
      <c r="K21" s="18" t="s">
        <v>10</v>
      </c>
    </row>
    <row r="22" spans="4:14" ht="32.25" customHeight="1" x14ac:dyDescent="0.35">
      <c r="D22" s="31" t="s">
        <v>3</v>
      </c>
      <c r="E22" s="33" t="s">
        <v>9</v>
      </c>
      <c r="F22" s="33"/>
      <c r="G22" s="33"/>
      <c r="K22" s="27" t="s">
        <v>3</v>
      </c>
      <c r="L22" s="26" t="s">
        <v>9</v>
      </c>
      <c r="M22" s="26"/>
      <c r="N22" s="26"/>
    </row>
    <row r="23" spans="4:14" ht="16.2" x14ac:dyDescent="0.35">
      <c r="D23" s="32"/>
      <c r="E23" s="19" t="s">
        <v>2</v>
      </c>
      <c r="F23" s="19" t="s">
        <v>1</v>
      </c>
      <c r="G23" s="19" t="s">
        <v>0</v>
      </c>
      <c r="K23" s="28"/>
      <c r="L23" s="20" t="s">
        <v>2</v>
      </c>
      <c r="M23" s="20" t="s">
        <v>1</v>
      </c>
      <c r="N23" s="20" t="s">
        <v>0</v>
      </c>
    </row>
    <row r="24" spans="4:14" ht="13.95" hidden="1" customHeight="1" x14ac:dyDescent="0.3">
      <c r="D24" s="6">
        <v>1995</v>
      </c>
      <c r="E24" s="7">
        <f t="shared" ref="E24:F39" si="0">+L24/1000000</f>
        <v>8.6958520000000004</v>
      </c>
      <c r="F24" s="10">
        <f t="shared" si="0"/>
        <v>0.35033599999999998</v>
      </c>
      <c r="G24" s="7">
        <f t="shared" ref="G24:G48" si="1">+E24+F24</f>
        <v>9.0461880000000008</v>
      </c>
      <c r="I24" s="6"/>
      <c r="K24" s="8">
        <v>1995</v>
      </c>
      <c r="L24" s="5">
        <f>8695852</f>
        <v>8695852</v>
      </c>
      <c r="M24" s="5">
        <f>350336</f>
        <v>350336</v>
      </c>
      <c r="N24" s="5">
        <f>+M24+L24</f>
        <v>9046188</v>
      </c>
    </row>
    <row r="25" spans="4:14" ht="13.95" customHeight="1" x14ac:dyDescent="0.3">
      <c r="D25" s="6">
        <v>1996</v>
      </c>
      <c r="E25" s="7">
        <f t="shared" si="0"/>
        <v>8.0742030000000007</v>
      </c>
      <c r="F25" s="10">
        <f t="shared" si="0"/>
        <v>0.35416799999999998</v>
      </c>
      <c r="G25" s="7">
        <f t="shared" si="1"/>
        <v>8.4283710000000003</v>
      </c>
      <c r="I25" s="6"/>
      <c r="K25" s="8">
        <v>1996</v>
      </c>
      <c r="L25" s="5">
        <f>8074203</f>
        <v>8074203</v>
      </c>
      <c r="M25" s="5">
        <f>354168</f>
        <v>354168</v>
      </c>
      <c r="N25" s="5">
        <f t="shared" ref="N25:N48" si="2">+M25+L25</f>
        <v>8428371</v>
      </c>
    </row>
    <row r="26" spans="4:14" ht="13.95" customHeight="1" x14ac:dyDescent="0.3">
      <c r="D26" s="6">
        <v>1997</v>
      </c>
      <c r="E26" s="7">
        <f t="shared" si="0"/>
        <v>8.5281680000000009</v>
      </c>
      <c r="F26" s="10">
        <f t="shared" si="0"/>
        <v>0.37822600000000001</v>
      </c>
      <c r="G26" s="7">
        <f t="shared" si="1"/>
        <v>8.9063940000000006</v>
      </c>
      <c r="I26" s="6"/>
      <c r="K26" s="8">
        <v>1997</v>
      </c>
      <c r="L26" s="5">
        <f>8528168</f>
        <v>8528168</v>
      </c>
      <c r="M26" s="5">
        <f>378226</f>
        <v>378226</v>
      </c>
      <c r="N26" s="5">
        <f t="shared" si="2"/>
        <v>8906394</v>
      </c>
    </row>
    <row r="27" spans="4:14" ht="13.95" customHeight="1" x14ac:dyDescent="0.3">
      <c r="D27" s="6">
        <v>1998</v>
      </c>
      <c r="E27" s="7">
        <f t="shared" si="0"/>
        <v>10.329789</v>
      </c>
      <c r="F27" s="10">
        <f t="shared" si="0"/>
        <v>0.41924899999999998</v>
      </c>
      <c r="G27" s="7">
        <f t="shared" si="1"/>
        <v>10.749038000000001</v>
      </c>
      <c r="I27" s="6"/>
      <c r="K27" s="8">
        <v>1998</v>
      </c>
      <c r="L27" s="5">
        <f>10329789</f>
        <v>10329789</v>
      </c>
      <c r="M27" s="5">
        <f>419249</f>
        <v>419249</v>
      </c>
      <c r="N27" s="5">
        <f t="shared" si="2"/>
        <v>10749038</v>
      </c>
    </row>
    <row r="28" spans="4:14" ht="13.95" customHeight="1" x14ac:dyDescent="0.3">
      <c r="D28" s="6">
        <v>1999</v>
      </c>
      <c r="E28" s="7">
        <f t="shared" si="0"/>
        <v>10.973915999999999</v>
      </c>
      <c r="F28" s="10">
        <f t="shared" si="0"/>
        <v>0.47091699999999997</v>
      </c>
      <c r="G28" s="7">
        <f t="shared" si="1"/>
        <v>11.444832999999999</v>
      </c>
      <c r="I28" s="6"/>
      <c r="K28" s="8">
        <v>1999</v>
      </c>
      <c r="L28" s="5">
        <f>10973916</f>
        <v>10973916</v>
      </c>
      <c r="M28" s="5">
        <f>470917</f>
        <v>470917</v>
      </c>
      <c r="N28" s="5">
        <f t="shared" si="2"/>
        <v>11444833</v>
      </c>
    </row>
    <row r="29" spans="4:14" ht="13.95" customHeight="1" x14ac:dyDescent="0.3">
      <c r="D29" s="6">
        <v>2000</v>
      </c>
      <c r="E29" s="7">
        <f t="shared" si="0"/>
        <v>12.302319000000001</v>
      </c>
      <c r="F29" s="10">
        <f t="shared" si="0"/>
        <v>0.482352</v>
      </c>
      <c r="G29" s="7">
        <f t="shared" si="1"/>
        <v>12.784671000000001</v>
      </c>
      <c r="I29" s="6"/>
      <c r="K29" s="8">
        <v>2000</v>
      </c>
      <c r="L29" s="5">
        <f>12302319</f>
        <v>12302319</v>
      </c>
      <c r="M29" s="5">
        <f>482352</f>
        <v>482352</v>
      </c>
      <c r="N29" s="5">
        <f t="shared" si="2"/>
        <v>12784671</v>
      </c>
    </row>
    <row r="30" spans="4:14" ht="13.95" customHeight="1" x14ac:dyDescent="0.3">
      <c r="D30" s="6">
        <v>2001</v>
      </c>
      <c r="E30" s="7">
        <f t="shared" si="0"/>
        <v>13.395892999999999</v>
      </c>
      <c r="F30" s="10">
        <f t="shared" si="0"/>
        <v>0.53986299999999998</v>
      </c>
      <c r="G30" s="7">
        <f t="shared" si="1"/>
        <v>13.935756</v>
      </c>
      <c r="I30" s="6"/>
      <c r="K30" s="8">
        <v>2001</v>
      </c>
      <c r="L30" s="5">
        <f>13395893</f>
        <v>13395893</v>
      </c>
      <c r="M30" s="5">
        <f>539863</f>
        <v>539863</v>
      </c>
      <c r="N30" s="5">
        <f t="shared" si="2"/>
        <v>13935756</v>
      </c>
    </row>
    <row r="31" spans="4:14" ht="13.95" customHeight="1" x14ac:dyDescent="0.3">
      <c r="D31" s="6">
        <v>2002</v>
      </c>
      <c r="E31" s="7">
        <f t="shared" si="0"/>
        <v>14.017676</v>
      </c>
      <c r="F31" s="10">
        <f t="shared" si="0"/>
        <v>0.52887300000000004</v>
      </c>
      <c r="G31" s="7">
        <f t="shared" si="1"/>
        <v>14.546549000000001</v>
      </c>
      <c r="I31" s="6"/>
      <c r="K31" s="8">
        <v>2002</v>
      </c>
      <c r="L31" s="5">
        <f>14017676</f>
        <v>14017676</v>
      </c>
      <c r="M31" s="5">
        <f>528873</f>
        <v>528873</v>
      </c>
      <c r="N31" s="5">
        <f t="shared" si="2"/>
        <v>14546549</v>
      </c>
    </row>
    <row r="32" spans="4:14" ht="13.95" customHeight="1" x14ac:dyDescent="0.3">
      <c r="D32" s="6">
        <v>2003</v>
      </c>
      <c r="E32" s="7">
        <f t="shared" si="0"/>
        <v>14.244043</v>
      </c>
      <c r="F32" s="10">
        <f t="shared" si="0"/>
        <v>0.514463</v>
      </c>
      <c r="G32" s="7">
        <f>+E32+F32</f>
        <v>14.758505999999999</v>
      </c>
      <c r="I32" s="6"/>
      <c r="K32" s="8">
        <v>2003</v>
      </c>
      <c r="L32" s="5">
        <f>14244043</f>
        <v>14244043</v>
      </c>
      <c r="M32" s="5">
        <f>514463</f>
        <v>514463</v>
      </c>
      <c r="N32" s="5">
        <f t="shared" si="2"/>
        <v>14758506</v>
      </c>
    </row>
    <row r="33" spans="4:14" ht="13.95" customHeight="1" x14ac:dyDescent="0.3">
      <c r="D33" s="6">
        <v>2004</v>
      </c>
      <c r="E33" s="7">
        <f t="shared" si="0"/>
        <v>14.244043</v>
      </c>
      <c r="F33" s="10">
        <f t="shared" si="0"/>
        <v>0.51217500000000005</v>
      </c>
      <c r="G33" s="7">
        <f t="shared" si="1"/>
        <v>14.756218000000001</v>
      </c>
      <c r="I33" s="6"/>
      <c r="K33" s="8">
        <v>2004</v>
      </c>
      <c r="L33" s="5">
        <f>14244043</f>
        <v>14244043</v>
      </c>
      <c r="M33" s="5">
        <f>512175</f>
        <v>512175</v>
      </c>
      <c r="N33" s="5">
        <f t="shared" si="2"/>
        <v>14756218</v>
      </c>
    </row>
    <row r="34" spans="4:14" ht="13.95" customHeight="1" x14ac:dyDescent="0.3">
      <c r="D34" s="6">
        <v>2005</v>
      </c>
      <c r="E34" s="7">
        <f t="shared" si="0"/>
        <v>14.571248000000001</v>
      </c>
      <c r="F34" s="10">
        <f t="shared" si="0"/>
        <v>0.51141300000000001</v>
      </c>
      <c r="G34" s="7">
        <f t="shared" si="1"/>
        <v>15.082661</v>
      </c>
      <c r="I34" s="6"/>
      <c r="K34" s="8">
        <v>2005</v>
      </c>
      <c r="L34" s="5">
        <f>14571248</f>
        <v>14571248</v>
      </c>
      <c r="M34" s="5">
        <f>511413</f>
        <v>511413</v>
      </c>
      <c r="N34" s="5">
        <f t="shared" si="2"/>
        <v>15082661</v>
      </c>
    </row>
    <row r="35" spans="4:14" ht="13.95" customHeight="1" x14ac:dyDescent="0.3">
      <c r="D35" s="6">
        <v>2006</v>
      </c>
      <c r="E35" s="7">
        <f t="shared" si="0"/>
        <v>14.72479</v>
      </c>
      <c r="F35" s="10">
        <f t="shared" si="0"/>
        <v>0.50492499999999996</v>
      </c>
      <c r="G35" s="7">
        <f t="shared" si="1"/>
        <v>15.229715000000001</v>
      </c>
      <c r="I35" s="6"/>
      <c r="K35" s="8">
        <v>2006</v>
      </c>
      <c r="L35" s="5">
        <f>14724790</f>
        <v>14724790</v>
      </c>
      <c r="M35" s="5">
        <f>504925</f>
        <v>504925</v>
      </c>
      <c r="N35" s="5">
        <f t="shared" si="2"/>
        <v>15229715</v>
      </c>
    </row>
    <row r="36" spans="4:14" ht="13.95" customHeight="1" x14ac:dyDescent="0.3">
      <c r="D36" s="6">
        <v>2007</v>
      </c>
      <c r="E36" s="7">
        <f t="shared" si="0"/>
        <v>15.66859</v>
      </c>
      <c r="F36" s="10">
        <f t="shared" si="0"/>
        <v>0.50070800000000004</v>
      </c>
      <c r="G36" s="7">
        <f t="shared" si="1"/>
        <v>16.169298000000001</v>
      </c>
      <c r="I36" s="6"/>
      <c r="K36" s="8">
        <v>2007</v>
      </c>
      <c r="L36" s="5">
        <f>15668590</f>
        <v>15668590</v>
      </c>
      <c r="M36" s="5">
        <f>500708</f>
        <v>500708</v>
      </c>
      <c r="N36" s="5">
        <f t="shared" si="2"/>
        <v>16169298</v>
      </c>
    </row>
    <row r="37" spans="4:14" ht="13.95" customHeight="1" x14ac:dyDescent="0.3">
      <c r="D37" s="6">
        <v>2008</v>
      </c>
      <c r="E37" s="7">
        <f t="shared" si="0"/>
        <v>16.257956</v>
      </c>
      <c r="F37" s="10">
        <f t="shared" si="0"/>
        <v>0.51593800000000001</v>
      </c>
      <c r="G37" s="7">
        <f t="shared" si="1"/>
        <v>16.773893999999999</v>
      </c>
      <c r="I37" s="6"/>
      <c r="K37" s="8">
        <v>2008</v>
      </c>
      <c r="L37" s="5">
        <v>16257956</v>
      </c>
      <c r="M37" s="5">
        <v>515938</v>
      </c>
      <c r="N37" s="5">
        <f t="shared" si="2"/>
        <v>16773894</v>
      </c>
    </row>
    <row r="38" spans="4:14" ht="13.95" customHeight="1" x14ac:dyDescent="0.3">
      <c r="D38" s="6">
        <v>2009</v>
      </c>
      <c r="E38" s="7">
        <f t="shared" si="0"/>
        <v>16.345079999999999</v>
      </c>
      <c r="F38" s="10">
        <f t="shared" si="0"/>
        <v>0.52052299999999996</v>
      </c>
      <c r="G38" s="7">
        <f t="shared" si="1"/>
        <v>16.865603</v>
      </c>
      <c r="I38" s="6"/>
      <c r="K38" s="8">
        <v>2009</v>
      </c>
      <c r="L38" s="5">
        <v>16345080</v>
      </c>
      <c r="M38" s="5">
        <v>520523</v>
      </c>
      <c r="N38" s="5">
        <f t="shared" si="2"/>
        <v>16865603</v>
      </c>
    </row>
    <row r="39" spans="4:14" ht="13.95" customHeight="1" x14ac:dyDescent="0.3">
      <c r="D39" s="6">
        <v>2010</v>
      </c>
      <c r="E39" s="7">
        <f t="shared" si="0"/>
        <v>30.879408999999999</v>
      </c>
      <c r="F39" s="10">
        <f t="shared" si="0"/>
        <v>0.55701500000000004</v>
      </c>
      <c r="G39" s="7">
        <f t="shared" si="1"/>
        <v>31.436423999999999</v>
      </c>
      <c r="I39" s="6"/>
      <c r="K39" s="8">
        <v>2010</v>
      </c>
      <c r="L39" s="5">
        <v>30879409</v>
      </c>
      <c r="M39" s="5">
        <v>557015</v>
      </c>
      <c r="N39" s="5">
        <f t="shared" si="2"/>
        <v>31436424</v>
      </c>
    </row>
    <row r="40" spans="4:14" ht="13.95" customHeight="1" x14ac:dyDescent="0.3">
      <c r="D40" s="6">
        <v>2011</v>
      </c>
      <c r="E40" s="7">
        <f t="shared" ref="E40:F47" si="3">+L40/1000000</f>
        <v>11.723006</v>
      </c>
      <c r="F40" s="10">
        <f t="shared" si="3"/>
        <v>0.55701400000000001</v>
      </c>
      <c r="G40" s="7">
        <f t="shared" si="1"/>
        <v>12.28002</v>
      </c>
      <c r="I40" s="6"/>
      <c r="K40" s="8">
        <v>2011</v>
      </c>
      <c r="L40" s="5">
        <v>11723006</v>
      </c>
      <c r="M40" s="5">
        <v>557014</v>
      </c>
      <c r="N40" s="5">
        <f t="shared" si="2"/>
        <v>12280020</v>
      </c>
    </row>
    <row r="41" spans="4:14" ht="13.95" customHeight="1" x14ac:dyDescent="0.3">
      <c r="D41" s="6">
        <v>2012</v>
      </c>
      <c r="E41" s="7">
        <f t="shared" si="3"/>
        <v>10.443562999999999</v>
      </c>
      <c r="F41" s="10">
        <f t="shared" si="3"/>
        <v>0.49717800000000001</v>
      </c>
      <c r="G41" s="7">
        <f t="shared" si="1"/>
        <v>10.940740999999999</v>
      </c>
      <c r="I41" s="6"/>
      <c r="K41" s="8">
        <v>2012</v>
      </c>
      <c r="L41" s="5">
        <v>10443563</v>
      </c>
      <c r="M41" s="5">
        <v>497178</v>
      </c>
      <c r="N41" s="5">
        <f t="shared" si="2"/>
        <v>10940741</v>
      </c>
    </row>
    <row r="42" spans="4:14" ht="13.95" customHeight="1" x14ac:dyDescent="0.3">
      <c r="D42" s="6">
        <v>2013</v>
      </c>
      <c r="E42" s="7">
        <f t="shared" si="3"/>
        <v>9.507263</v>
      </c>
      <c r="F42" s="10">
        <f t="shared" si="3"/>
        <v>0.45126300000000003</v>
      </c>
      <c r="G42" s="7">
        <f t="shared" si="1"/>
        <v>9.9585260000000009</v>
      </c>
      <c r="I42" s="6"/>
      <c r="K42" s="8">
        <v>2013</v>
      </c>
      <c r="L42" s="5">
        <v>9507263</v>
      </c>
      <c r="M42" s="5">
        <v>451263</v>
      </c>
      <c r="N42" s="5">
        <f t="shared" si="2"/>
        <v>9958526</v>
      </c>
    </row>
    <row r="43" spans="4:14" ht="13.95" customHeight="1" x14ac:dyDescent="0.3">
      <c r="D43" s="6">
        <v>2014</v>
      </c>
      <c r="E43" s="7">
        <f t="shared" si="3"/>
        <v>10.170655</v>
      </c>
      <c r="F43" s="10">
        <f t="shared" si="3"/>
        <v>0.414354</v>
      </c>
      <c r="G43" s="7">
        <f t="shared" si="1"/>
        <v>10.585008999999999</v>
      </c>
      <c r="I43" s="6"/>
      <c r="K43" s="8">
        <v>2014</v>
      </c>
      <c r="L43" s="5">
        <v>10170655</v>
      </c>
      <c r="M43" s="5">
        <v>414354</v>
      </c>
      <c r="N43" s="5">
        <f t="shared" si="2"/>
        <v>10585009</v>
      </c>
    </row>
    <row r="44" spans="4:14" ht="13.95" customHeight="1" x14ac:dyDescent="0.3">
      <c r="D44" s="6">
        <v>2015</v>
      </c>
      <c r="E44" s="7">
        <f t="shared" si="3"/>
        <v>11.56</v>
      </c>
      <c r="F44" s="10">
        <f t="shared" si="3"/>
        <v>0.47289500000000001</v>
      </c>
      <c r="G44" s="7">
        <f t="shared" si="1"/>
        <v>12.032895</v>
      </c>
      <c r="I44" s="6"/>
      <c r="K44" s="8">
        <v>2015</v>
      </c>
      <c r="L44" s="5">
        <v>11560000</v>
      </c>
      <c r="M44" s="5">
        <v>472895</v>
      </c>
      <c r="N44" s="5">
        <f t="shared" si="2"/>
        <v>12032895</v>
      </c>
    </row>
    <row r="45" spans="4:14" ht="13.95" customHeight="1" x14ac:dyDescent="0.3">
      <c r="D45" s="6">
        <v>2016</v>
      </c>
      <c r="E45" s="7">
        <f>+L45/1000000</f>
        <v>13</v>
      </c>
      <c r="F45" s="10">
        <f t="shared" si="3"/>
        <v>0.54300000000000004</v>
      </c>
      <c r="G45" s="7">
        <f t="shared" si="1"/>
        <v>13.542999999999999</v>
      </c>
      <c r="I45" s="6"/>
      <c r="K45" s="8">
        <v>2016</v>
      </c>
      <c r="L45" s="5">
        <v>13000000</v>
      </c>
      <c r="M45" s="5">
        <v>543000</v>
      </c>
      <c r="N45" s="5">
        <f t="shared" si="2"/>
        <v>13543000</v>
      </c>
    </row>
    <row r="46" spans="4:14" ht="13.95" customHeight="1" x14ac:dyDescent="0.3">
      <c r="D46" s="6">
        <v>2017</v>
      </c>
      <c r="E46" s="7">
        <f>+L46/1000000</f>
        <v>13.2</v>
      </c>
      <c r="F46" s="10">
        <f t="shared" si="3"/>
        <v>0.53</v>
      </c>
      <c r="G46" s="7">
        <f t="shared" si="1"/>
        <v>13.729999999999999</v>
      </c>
      <c r="I46" s="6"/>
      <c r="K46" s="8">
        <v>2017</v>
      </c>
      <c r="L46" s="5">
        <v>13200000</v>
      </c>
      <c r="M46" s="5">
        <v>530000</v>
      </c>
      <c r="N46" s="5">
        <f t="shared" si="2"/>
        <v>13730000</v>
      </c>
    </row>
    <row r="47" spans="4:14" ht="13.95" customHeight="1" x14ac:dyDescent="0.3">
      <c r="D47" s="6">
        <v>2018</v>
      </c>
      <c r="E47" s="7">
        <f>+L47/1000000</f>
        <v>14.5</v>
      </c>
      <c r="F47" s="10">
        <f t="shared" si="3"/>
        <v>0.52900000000000003</v>
      </c>
      <c r="G47" s="7">
        <f t="shared" si="1"/>
        <v>15.029</v>
      </c>
      <c r="I47" s="6"/>
      <c r="K47" s="8">
        <v>2018</v>
      </c>
      <c r="L47" s="5">
        <v>14500000</v>
      </c>
      <c r="M47" s="5">
        <v>529000</v>
      </c>
      <c r="N47" s="5">
        <f t="shared" si="2"/>
        <v>15029000</v>
      </c>
    </row>
    <row r="48" spans="4:14" ht="13.95" customHeight="1" x14ac:dyDescent="0.3">
      <c r="D48" s="6">
        <v>2019</v>
      </c>
      <c r="E48" s="7">
        <f>+L48/1000000</f>
        <v>16.100000000000001</v>
      </c>
      <c r="F48" s="10">
        <f>+M48/1000000</f>
        <v>0.53</v>
      </c>
      <c r="G48" s="7">
        <f t="shared" si="1"/>
        <v>16.630000000000003</v>
      </c>
      <c r="K48" s="8">
        <v>2019</v>
      </c>
      <c r="L48" s="5">
        <v>16100000</v>
      </c>
      <c r="M48" s="5">
        <v>530000</v>
      </c>
      <c r="N48" s="5">
        <f t="shared" si="2"/>
        <v>16630000</v>
      </c>
    </row>
    <row r="49" spans="1:11" ht="13.95" customHeight="1" x14ac:dyDescent="0.3">
      <c r="D49" s="6">
        <v>2020</v>
      </c>
      <c r="E49" s="7">
        <f>+'CSBG-EXP'!B30/1000000</f>
        <v>17.95</v>
      </c>
      <c r="F49" s="10">
        <f>+'CSBG-EXP'!C30/1000000</f>
        <v>0.57799999999999996</v>
      </c>
      <c r="G49" s="7">
        <f t="shared" ref="G49" si="4">+E49+F49</f>
        <v>18.527999999999999</v>
      </c>
      <c r="K49" s="8"/>
    </row>
    <row r="50" spans="1:11" ht="34.5" customHeight="1" x14ac:dyDescent="0.2">
      <c r="D50" s="29" t="s">
        <v>16</v>
      </c>
      <c r="E50" s="29"/>
      <c r="F50" s="29"/>
      <c r="G50" s="29"/>
      <c r="K50" s="21"/>
    </row>
    <row r="51" spans="1:11" ht="15" customHeight="1" x14ac:dyDescent="0.2">
      <c r="J51" s="22"/>
    </row>
    <row r="52" spans="1:11" ht="15" customHeight="1" x14ac:dyDescent="0.2"/>
    <row r="53" spans="1:11" ht="15" customHeight="1" x14ac:dyDescent="0.2"/>
    <row r="55" spans="1:11" ht="15" hidden="1" customHeight="1" x14ac:dyDescent="0.2">
      <c r="E55" s="9">
        <f>AVERAGE(E64:E73)</f>
        <v>5.0808033930993736E-2</v>
      </c>
      <c r="F55" s="9">
        <f t="shared" ref="F55:G55" si="5">AVERAGE(F64:F73)</f>
        <v>1.0902108660932294E-2</v>
      </c>
      <c r="G55" s="9">
        <f t="shared" si="5"/>
        <v>4.8547668974310419E-2</v>
      </c>
    </row>
    <row r="56" spans="1:11" ht="15" hidden="1" customHeight="1" x14ac:dyDescent="0.2">
      <c r="A56" s="5">
        <v>1998</v>
      </c>
      <c r="C56" s="5">
        <f>+A56+1</f>
        <v>1999</v>
      </c>
      <c r="E56" s="9">
        <f t="shared" ref="E56:G71" si="6">+(E28-E27)/E27</f>
        <v>6.235625916463533E-2</v>
      </c>
      <c r="F56" s="9">
        <f t="shared" si="6"/>
        <v>0.12323941142376009</v>
      </c>
      <c r="G56" s="9">
        <f t="shared" si="6"/>
        <v>6.4730908942735019E-2</v>
      </c>
    </row>
    <row r="57" spans="1:11" ht="15" hidden="1" customHeight="1" x14ac:dyDescent="0.2">
      <c r="A57" s="5">
        <f t="shared" ref="A57:A75" si="7">+C56</f>
        <v>1999</v>
      </c>
      <c r="C57" s="5">
        <f t="shared" ref="C57:C75" si="8">+A57+1</f>
        <v>2000</v>
      </c>
      <c r="E57" s="9">
        <f t="shared" si="6"/>
        <v>0.12105095391654189</v>
      </c>
      <c r="F57" s="9">
        <f t="shared" si="6"/>
        <v>2.4282410700824198E-2</v>
      </c>
      <c r="G57" s="9">
        <f t="shared" si="6"/>
        <v>0.11706924862949089</v>
      </c>
    </row>
    <row r="58" spans="1:11" ht="15" hidden="1" customHeight="1" x14ac:dyDescent="0.2">
      <c r="A58" s="5">
        <f t="shared" si="7"/>
        <v>2000</v>
      </c>
      <c r="C58" s="5">
        <f t="shared" si="8"/>
        <v>2001</v>
      </c>
      <c r="E58" s="9">
        <f t="shared" si="6"/>
        <v>8.8891695947731358E-2</v>
      </c>
      <c r="F58" s="9">
        <f t="shared" si="6"/>
        <v>0.1192303545958138</v>
      </c>
      <c r="G58" s="9">
        <f t="shared" si="6"/>
        <v>9.0036341177649248E-2</v>
      </c>
    </row>
    <row r="59" spans="1:11" ht="15" hidden="1" customHeight="1" x14ac:dyDescent="0.2">
      <c r="A59" s="5">
        <f t="shared" si="7"/>
        <v>2001</v>
      </c>
      <c r="C59" s="5">
        <f t="shared" si="8"/>
        <v>2002</v>
      </c>
      <c r="E59" s="9">
        <f t="shared" si="6"/>
        <v>4.6415942557916867E-2</v>
      </c>
      <c r="F59" s="9">
        <f t="shared" si="6"/>
        <v>-2.0357016502334749E-2</v>
      </c>
      <c r="G59" s="9">
        <f t="shared" si="6"/>
        <v>4.382919735391471E-2</v>
      </c>
    </row>
    <row r="60" spans="1:11" ht="15" hidden="1" customHeight="1" x14ac:dyDescent="0.2">
      <c r="A60" s="5">
        <f t="shared" si="7"/>
        <v>2002</v>
      </c>
      <c r="C60" s="5">
        <f t="shared" si="8"/>
        <v>2003</v>
      </c>
      <c r="E60" s="9">
        <f t="shared" si="6"/>
        <v>1.6148682563357847E-2</v>
      </c>
      <c r="F60" s="9">
        <f t="shared" si="6"/>
        <v>-2.7246616862649509E-2</v>
      </c>
      <c r="G60" s="9">
        <f t="shared" si="6"/>
        <v>1.4570947377278156E-2</v>
      </c>
    </row>
    <row r="61" spans="1:11" ht="15" hidden="1" customHeight="1" x14ac:dyDescent="0.2">
      <c r="A61" s="5">
        <f t="shared" si="7"/>
        <v>2003</v>
      </c>
      <c r="C61" s="5">
        <f t="shared" si="8"/>
        <v>2004</v>
      </c>
      <c r="E61" s="9">
        <f t="shared" si="6"/>
        <v>0</v>
      </c>
      <c r="F61" s="9">
        <f t="shared" si="6"/>
        <v>-4.4473557865190626E-3</v>
      </c>
      <c r="G61" s="9">
        <f t="shared" si="6"/>
        <v>-1.5502924211964895E-4</v>
      </c>
    </row>
    <row r="62" spans="1:11" ht="15" hidden="1" customHeight="1" x14ac:dyDescent="0.2">
      <c r="A62" s="5">
        <f t="shared" si="7"/>
        <v>2004</v>
      </c>
      <c r="C62" s="5">
        <f t="shared" si="8"/>
        <v>2005</v>
      </c>
      <c r="E62" s="9">
        <f t="shared" si="6"/>
        <v>2.2971357219295187E-2</v>
      </c>
      <c r="F62" s="9">
        <f t="shared" si="6"/>
        <v>-1.4877727339289116E-3</v>
      </c>
      <c r="G62" s="9">
        <f t="shared" si="6"/>
        <v>2.2122402908387458E-2</v>
      </c>
    </row>
    <row r="63" spans="1:11" ht="15" hidden="1" customHeight="1" x14ac:dyDescent="0.2">
      <c r="A63" s="5">
        <f t="shared" si="7"/>
        <v>2005</v>
      </c>
      <c r="C63" s="5">
        <f t="shared" si="8"/>
        <v>2006</v>
      </c>
      <c r="E63" s="9">
        <f t="shared" si="6"/>
        <v>1.0537326658636229E-2</v>
      </c>
      <c r="F63" s="9">
        <f t="shared" si="6"/>
        <v>-1.2686419782054913E-2</v>
      </c>
      <c r="G63" s="9">
        <f t="shared" si="6"/>
        <v>9.7498710605509655E-3</v>
      </c>
    </row>
    <row r="64" spans="1:11" ht="15" hidden="1" customHeight="1" x14ac:dyDescent="0.2">
      <c r="A64" s="5">
        <f t="shared" si="7"/>
        <v>2006</v>
      </c>
      <c r="C64" s="5">
        <f t="shared" si="8"/>
        <v>2007</v>
      </c>
      <c r="E64" s="9">
        <f t="shared" si="6"/>
        <v>6.4095990503090339E-2</v>
      </c>
      <c r="F64" s="9">
        <f t="shared" si="6"/>
        <v>-8.3517354062482858E-3</v>
      </c>
      <c r="G64" s="9">
        <f t="shared" si="6"/>
        <v>6.1694063217860654E-2</v>
      </c>
    </row>
    <row r="65" spans="1:7" ht="15" hidden="1" customHeight="1" x14ac:dyDescent="0.2">
      <c r="A65" s="5">
        <f t="shared" si="7"/>
        <v>2007</v>
      </c>
      <c r="C65" s="5">
        <f t="shared" si="8"/>
        <v>2008</v>
      </c>
      <c r="E65" s="9">
        <f t="shared" si="6"/>
        <v>3.761448860427135E-2</v>
      </c>
      <c r="F65" s="9">
        <f t="shared" si="6"/>
        <v>3.041692962764718E-2</v>
      </c>
      <c r="G65" s="9">
        <f t="shared" si="6"/>
        <v>3.7391604756124679E-2</v>
      </c>
    </row>
    <row r="66" spans="1:7" ht="15" hidden="1" customHeight="1" x14ac:dyDescent="0.2">
      <c r="A66" s="5">
        <f t="shared" si="7"/>
        <v>2008</v>
      </c>
      <c r="C66" s="5">
        <f t="shared" si="8"/>
        <v>2009</v>
      </c>
      <c r="E66" s="9">
        <f t="shared" si="6"/>
        <v>5.3588532285361893E-3</v>
      </c>
      <c r="F66" s="9">
        <f t="shared" si="6"/>
        <v>8.8867266997196374E-3</v>
      </c>
      <c r="G66" s="9">
        <f t="shared" si="6"/>
        <v>5.467364942213275E-3</v>
      </c>
    </row>
    <row r="67" spans="1:7" ht="15" hidden="1" customHeight="1" x14ac:dyDescent="0.2">
      <c r="A67" s="5">
        <f t="shared" si="7"/>
        <v>2009</v>
      </c>
      <c r="C67" s="5">
        <f t="shared" si="8"/>
        <v>2010</v>
      </c>
      <c r="E67" s="9">
        <f t="shared" si="6"/>
        <v>0.8892173669385528</v>
      </c>
      <c r="F67" s="9">
        <f t="shared" si="6"/>
        <v>7.010641220464818E-2</v>
      </c>
      <c r="G67" s="9">
        <f t="shared" si="6"/>
        <v>0.86393715066102283</v>
      </c>
    </row>
    <row r="68" spans="1:7" ht="15" hidden="1" customHeight="1" x14ac:dyDescent="0.2">
      <c r="A68" s="5">
        <f t="shared" si="7"/>
        <v>2010</v>
      </c>
      <c r="C68" s="5">
        <f t="shared" si="8"/>
        <v>2011</v>
      </c>
      <c r="E68" s="9">
        <f t="shared" si="6"/>
        <v>-0.62036171093818526</v>
      </c>
      <c r="F68" s="9">
        <f t="shared" si="6"/>
        <v>-1.7952837895366472E-6</v>
      </c>
      <c r="G68" s="9">
        <f t="shared" si="6"/>
        <v>-0.6093696916672201</v>
      </c>
    </row>
    <row r="69" spans="1:7" ht="15" hidden="1" customHeight="1" x14ac:dyDescent="0.2">
      <c r="A69" s="5">
        <f t="shared" si="7"/>
        <v>2011</v>
      </c>
      <c r="C69" s="5">
        <f t="shared" si="8"/>
        <v>2012</v>
      </c>
      <c r="E69" s="9">
        <f t="shared" si="6"/>
        <v>-0.10913949886232256</v>
      </c>
      <c r="F69" s="9">
        <f t="shared" si="6"/>
        <v>-0.10742279368202594</v>
      </c>
      <c r="G69" s="9">
        <f t="shared" si="6"/>
        <v>-0.10906163019278479</v>
      </c>
    </row>
    <row r="70" spans="1:7" ht="15" hidden="1" customHeight="1" x14ac:dyDescent="0.2">
      <c r="A70" s="5">
        <f t="shared" si="7"/>
        <v>2012</v>
      </c>
      <c r="C70" s="5">
        <f t="shared" si="8"/>
        <v>2013</v>
      </c>
      <c r="E70" s="9">
        <f t="shared" si="6"/>
        <v>-8.9653310848031395E-2</v>
      </c>
      <c r="F70" s="9">
        <f t="shared" si="6"/>
        <v>-9.2351230344061855E-2</v>
      </c>
      <c r="G70" s="9">
        <f t="shared" si="6"/>
        <v>-8.9775911887503626E-2</v>
      </c>
    </row>
    <row r="71" spans="1:7" ht="15" hidden="1" customHeight="1" x14ac:dyDescent="0.2">
      <c r="A71" s="5">
        <f t="shared" si="7"/>
        <v>2013</v>
      </c>
      <c r="C71" s="5">
        <f t="shared" si="8"/>
        <v>2014</v>
      </c>
      <c r="E71" s="9">
        <f t="shared" si="6"/>
        <v>6.9777390191057082E-2</v>
      </c>
      <c r="F71" s="9">
        <f t="shared" si="6"/>
        <v>-8.1790441494206306E-2</v>
      </c>
      <c r="G71" s="9">
        <f t="shared" si="6"/>
        <v>6.2909209656127674E-2</v>
      </c>
    </row>
    <row r="72" spans="1:7" ht="15" hidden="1" customHeight="1" x14ac:dyDescent="0.2">
      <c r="A72" s="5">
        <f t="shared" si="7"/>
        <v>2014</v>
      </c>
      <c r="C72" s="5">
        <f t="shared" si="8"/>
        <v>2015</v>
      </c>
      <c r="E72" s="9">
        <f t="shared" ref="E72:G75" si="9">+(E44-E43)/E43</f>
        <v>0.13660329644452598</v>
      </c>
      <c r="F72" s="9">
        <f t="shared" si="9"/>
        <v>0.14128257480318765</v>
      </c>
      <c r="G72" s="9">
        <f t="shared" si="9"/>
        <v>0.13678646848576137</v>
      </c>
    </row>
    <row r="73" spans="1:7" ht="15" hidden="1" customHeight="1" x14ac:dyDescent="0.2">
      <c r="A73" s="5">
        <f t="shared" si="7"/>
        <v>2015</v>
      </c>
      <c r="C73" s="5">
        <f t="shared" si="8"/>
        <v>2016</v>
      </c>
      <c r="E73" s="9">
        <f t="shared" si="9"/>
        <v>0.12456747404844286</v>
      </c>
      <c r="F73" s="9">
        <f t="shared" si="9"/>
        <v>0.14824643948445221</v>
      </c>
      <c r="G73" s="9">
        <f t="shared" si="9"/>
        <v>0.12549806177150216</v>
      </c>
    </row>
    <row r="74" spans="1:7" ht="15" hidden="1" customHeight="1" x14ac:dyDescent="0.2">
      <c r="A74" s="5">
        <f t="shared" si="7"/>
        <v>2016</v>
      </c>
      <c r="C74" s="5">
        <f t="shared" si="8"/>
        <v>2017</v>
      </c>
      <c r="E74" s="9">
        <f t="shared" si="9"/>
        <v>1.538461538461533E-2</v>
      </c>
      <c r="F74" s="9">
        <f t="shared" si="9"/>
        <v>-2.3941068139963186E-2</v>
      </c>
      <c r="G74" s="9">
        <f t="shared" si="9"/>
        <v>1.3807871224987034E-2</v>
      </c>
    </row>
    <row r="75" spans="1:7" ht="15" hidden="1" customHeight="1" x14ac:dyDescent="0.2">
      <c r="A75" s="5">
        <f t="shared" si="7"/>
        <v>2017</v>
      </c>
      <c r="C75" s="5">
        <f t="shared" si="8"/>
        <v>2018</v>
      </c>
      <c r="E75" s="9">
        <f t="shared" si="9"/>
        <v>9.848484848484855E-2</v>
      </c>
      <c r="F75" s="9">
        <f t="shared" si="9"/>
        <v>-1.8867924528301902E-3</v>
      </c>
      <c r="G75" s="9">
        <f t="shared" si="9"/>
        <v>9.4610342316096246E-2</v>
      </c>
    </row>
    <row r="76" spans="1:7" ht="15" customHeight="1" x14ac:dyDescent="0.2">
      <c r="E76" s="9"/>
      <c r="F76" s="9"/>
      <c r="G76" s="9"/>
    </row>
    <row r="77" spans="1:7" ht="15" customHeight="1" x14ac:dyDescent="0.2"/>
    <row r="78" spans="1:7" x14ac:dyDescent="0.2">
      <c r="B78" s="5"/>
      <c r="G78" s="23"/>
    </row>
    <row r="79" spans="1:7" x14ac:dyDescent="0.2">
      <c r="B79" s="5"/>
      <c r="G79" s="23"/>
    </row>
    <row r="80" spans="1:7" x14ac:dyDescent="0.2">
      <c r="B80" s="5"/>
      <c r="G80" s="23"/>
    </row>
    <row r="81" spans="2:6" x14ac:dyDescent="0.2">
      <c r="B81" s="5"/>
    </row>
    <row r="82" spans="2:6" x14ac:dyDescent="0.2">
      <c r="B82" s="5"/>
    </row>
    <row r="83" spans="2:6" x14ac:dyDescent="0.2">
      <c r="F83" s="24"/>
    </row>
  </sheetData>
  <mergeCells count="6">
    <mergeCell ref="L22:N22"/>
    <mergeCell ref="D50:G50"/>
    <mergeCell ref="B1:I1"/>
    <mergeCell ref="D22:D23"/>
    <mergeCell ref="E22:G22"/>
    <mergeCell ref="K22:K23"/>
  </mergeCells>
  <pageMargins left="0.3" right="0.3" top="0.3" bottom="0.3" header="0" footer="0"/>
  <pageSetup orientation="portrait" r:id="rId1"/>
  <headerFooter alignWithMargins="0">
    <oddHeader>&amp;C&amp;"Palatino Linotype,Bold"&amp;14Community Services Block Grant (CSBG) Funding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pane ySplit="1" topLeftCell="A2" activePane="bottomLeft" state="frozen"/>
      <selection pane="bottomLeft" activeCell="B5" sqref="B5"/>
    </sheetView>
  </sheetViews>
  <sheetFormatPr defaultRowHeight="13.2" x14ac:dyDescent="0.25"/>
  <cols>
    <col min="1" max="1" width="10.109375" bestFit="1" customWidth="1"/>
    <col min="2" max="2" width="17.5546875" bestFit="1" customWidth="1"/>
    <col min="3" max="3" width="17.44140625" bestFit="1" customWidth="1"/>
    <col min="4" max="4" width="12.88671875" bestFit="1" customWidth="1"/>
    <col min="5" max="5" width="66.44140625" style="12" customWidth="1"/>
  </cols>
  <sheetData>
    <row r="1" spans="1:8" ht="15.6" x14ac:dyDescent="0.3">
      <c r="A1" s="1" t="s">
        <v>4</v>
      </c>
      <c r="B1" s="1" t="s">
        <v>5</v>
      </c>
      <c r="C1" s="1" t="s">
        <v>6</v>
      </c>
      <c r="D1" s="1" t="s">
        <v>7</v>
      </c>
      <c r="E1" s="1" t="s">
        <v>8</v>
      </c>
    </row>
    <row r="2" spans="1:8" ht="79.5" customHeight="1" x14ac:dyDescent="0.3">
      <c r="A2" s="2">
        <v>40483</v>
      </c>
      <c r="B2" s="3" t="s">
        <v>14</v>
      </c>
      <c r="C2" s="3" t="s">
        <v>15</v>
      </c>
      <c r="E2" s="11" t="s">
        <v>13</v>
      </c>
    </row>
    <row r="3" spans="1:8" ht="14.4" x14ac:dyDescent="0.3">
      <c r="E3" s="11" t="s">
        <v>11</v>
      </c>
    </row>
    <row r="4" spans="1:8" ht="14.4" x14ac:dyDescent="0.3">
      <c r="E4" s="11" t="s">
        <v>12</v>
      </c>
    </row>
    <row r="5" spans="1:8" ht="28.8" x14ac:dyDescent="0.3">
      <c r="A5" t="s">
        <v>29</v>
      </c>
      <c r="E5" s="11" t="s">
        <v>17</v>
      </c>
      <c r="F5" s="11"/>
      <c r="G5" s="11"/>
      <c r="H5" s="11"/>
    </row>
    <row r="6" spans="1:8" ht="69" customHeight="1" x14ac:dyDescent="0.3">
      <c r="A6" s="2">
        <v>41965</v>
      </c>
      <c r="C6" t="s">
        <v>18</v>
      </c>
      <c r="E6" s="11" t="s">
        <v>19</v>
      </c>
    </row>
    <row r="8" spans="1:8" ht="26.4" x14ac:dyDescent="0.25">
      <c r="A8" s="2">
        <v>42298</v>
      </c>
      <c r="C8" t="s">
        <v>18</v>
      </c>
      <c r="E8" s="12" t="s">
        <v>20</v>
      </c>
    </row>
    <row r="9" spans="1:8" ht="39.6" x14ac:dyDescent="0.25">
      <c r="A9" s="2">
        <v>42649</v>
      </c>
      <c r="C9" t="s">
        <v>18</v>
      </c>
      <c r="E9" s="12" t="s">
        <v>21</v>
      </c>
    </row>
    <row r="10" spans="1:8" x14ac:dyDescent="0.25">
      <c r="A10" s="2">
        <v>43451</v>
      </c>
      <c r="E10" s="15" t="s">
        <v>27</v>
      </c>
    </row>
    <row r="11" spans="1:8" ht="26.4" x14ac:dyDescent="0.25">
      <c r="A11" s="2">
        <v>43881</v>
      </c>
      <c r="C11" t="s">
        <v>18</v>
      </c>
      <c r="E11" s="15" t="s">
        <v>28</v>
      </c>
    </row>
  </sheetData>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6E91DA5C3C04C4D88506F7E1D257227" ma:contentTypeVersion="0" ma:contentTypeDescription="Create a new document." ma:contentTypeScope="" ma:versionID="330d303032fa4a616e887d7758ed3ae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1B8D02-FBE7-40C3-A8D9-58877AD37434}">
  <ds:schemaRefs>
    <ds:schemaRef ds:uri="http://schemas.microsoft.com/office/2006/metadata/properties"/>
    <ds:schemaRef ds:uri="http://purl.org/dc/dcmitype/"/>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www.w3.org/XML/1998/namespace"/>
    <ds:schemaRef ds:uri="http://purl.org/dc/elements/1.1/"/>
  </ds:schemaRefs>
</ds:datastoreItem>
</file>

<file path=customXml/itemProps2.xml><?xml version="1.0" encoding="utf-8"?>
<ds:datastoreItem xmlns:ds="http://schemas.openxmlformats.org/officeDocument/2006/customXml" ds:itemID="{75763172-38E0-4815-8763-E6735083E0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C88554C-6C4F-4CBC-B54B-AD70F107A8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POWER BI</vt:lpstr>
      <vt:lpstr>CSBG-EXP</vt:lpstr>
      <vt:lpstr>Excel Online</vt:lpstr>
      <vt:lpstr>DOCUMENTATION</vt:lpstr>
      <vt:lpstr>'Excel Online'!Print_Area</vt:lpstr>
      <vt:lpstr>'POWER BI'!Print_Area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Raw Data</dc:title>
  <dc:subject>VDSS Informational Resource Book</dc:subject>
  <dc:creator>Reynold W. Jordan, Jr</dc:creator>
  <cp:lastModifiedBy>VITA Program</cp:lastModifiedBy>
  <cp:lastPrinted>2013-12-17T15:53:02Z</cp:lastPrinted>
  <dcterms:created xsi:type="dcterms:W3CDTF">1999-01-12T14:13:02Z</dcterms:created>
  <dcterms:modified xsi:type="dcterms:W3CDTF">2021-02-17T20:48:14Z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0x01010026E91DA5C3C04C4D88506F7E1D257227</vt:lpwstr>
  </property>
</Properties>
</file>