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Strategy_Management\Data Warehouse\Project Documents\ORP-AnnualStatisticalReport\vdss_ann_report\State Programs\"/>
    </mc:Choice>
  </mc:AlternateContent>
  <bookViews>
    <workbookView xWindow="0" yWindow="0" windowWidth="20490" windowHeight="7605" firstSheet="2" activeTab="2"/>
  </bookViews>
  <sheets>
    <sheet name="POWER BI" sheetId="4" state="hidden" r:id="rId1"/>
    <sheet name="New Obligations" sheetId="2" state="hidden" r:id="rId2"/>
    <sheet name="Excel Online" sheetId="7" r:id="rId3"/>
    <sheet name="from Terry 11-08-10" sheetId="6" state="hidden" r:id="rId4"/>
    <sheet name="DOCUMENTATION" sheetId="3" state="hidden" r:id="rId5"/>
  </sheets>
  <definedNames>
    <definedName name="_xlnm.Print_Area" localSheetId="2">'Excel Online'!$C$2:$K$57</definedName>
    <definedName name="_xlnm.Print_Area" localSheetId="3" xml:space="preserve"> 'from Terry 11-08-10'!$C$2:$K$49</definedName>
    <definedName name="_xlnm.Print_Area" localSheetId="1">'New Obligations'!#REF!</definedName>
    <definedName name="_xlnm.Print_Area" localSheetId="0">'POWER BI'!$A$1:$I$25</definedName>
  </definedNames>
  <calcPr calcId="162913" calcOnSave="0"/>
</workbook>
</file>

<file path=xl/calcChain.xml><?xml version="1.0" encoding="utf-8"?>
<calcChain xmlns="http://schemas.openxmlformats.org/spreadsheetml/2006/main">
  <c r="E29" i="4" l="1"/>
  <c r="I29" i="4" s="1"/>
  <c r="D29" i="4"/>
  <c r="C29" i="4"/>
  <c r="H29" i="4" s="1"/>
  <c r="B29" i="4"/>
  <c r="F29" i="4" s="1"/>
  <c r="H50" i="7"/>
  <c r="G50" i="7"/>
  <c r="K50" i="7" s="1"/>
  <c r="F50" i="7"/>
  <c r="E50" i="7"/>
  <c r="J50" i="7" s="1"/>
  <c r="D50" i="7"/>
  <c r="G31" i="2"/>
  <c r="F31" i="2"/>
  <c r="G29" i="4" l="1"/>
  <c r="I50" i="7"/>
  <c r="H48" i="7" l="1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K33" i="7" s="1"/>
  <c r="G32" i="7"/>
  <c r="G31" i="7"/>
  <c r="G30" i="7"/>
  <c r="G29" i="7"/>
  <c r="G28" i="7"/>
  <c r="G27" i="7"/>
  <c r="G26" i="7"/>
  <c r="K26" i="7" s="1"/>
  <c r="G25" i="7"/>
  <c r="G24" i="7"/>
  <c r="G23" i="7"/>
  <c r="F48" i="7"/>
  <c r="F47" i="7"/>
  <c r="K47" i="7" s="1"/>
  <c r="F46" i="7"/>
  <c r="F45" i="7"/>
  <c r="F44" i="7"/>
  <c r="F43" i="7"/>
  <c r="K43" i="7" s="1"/>
  <c r="F42" i="7"/>
  <c r="F41" i="7"/>
  <c r="F40" i="7"/>
  <c r="F39" i="7"/>
  <c r="K39" i="7" s="1"/>
  <c r="F38" i="7"/>
  <c r="F37" i="7"/>
  <c r="F36" i="7"/>
  <c r="F35" i="7"/>
  <c r="K35" i="7" s="1"/>
  <c r="F34" i="7"/>
  <c r="F33" i="7"/>
  <c r="F32" i="7"/>
  <c r="F31" i="7"/>
  <c r="K31" i="7" s="1"/>
  <c r="F30" i="7"/>
  <c r="F29" i="7"/>
  <c r="F28" i="7"/>
  <c r="F27" i="7"/>
  <c r="K27" i="7" s="1"/>
  <c r="F26" i="7"/>
  <c r="F25" i="7"/>
  <c r="F24" i="7"/>
  <c r="F23" i="7"/>
  <c r="K23" i="7" s="1"/>
  <c r="E34" i="7"/>
  <c r="I34" i="7" s="1"/>
  <c r="E33" i="7"/>
  <c r="E32" i="7"/>
  <c r="E31" i="7"/>
  <c r="E30" i="7"/>
  <c r="I30" i="7" s="1"/>
  <c r="E29" i="7"/>
  <c r="E28" i="7"/>
  <c r="E27" i="7"/>
  <c r="J27" i="7" s="1"/>
  <c r="E26" i="7"/>
  <c r="I26" i="7" s="1"/>
  <c r="E25" i="7"/>
  <c r="E24" i="7"/>
  <c r="E23" i="7"/>
  <c r="J23" i="7" s="1"/>
  <c r="E35" i="7"/>
  <c r="E36" i="7"/>
  <c r="E37" i="7"/>
  <c r="E38" i="7"/>
  <c r="I38" i="7" s="1"/>
  <c r="E39" i="7"/>
  <c r="E40" i="7"/>
  <c r="E41" i="7"/>
  <c r="E42" i="7"/>
  <c r="I42" i="7" s="1"/>
  <c r="E43" i="7"/>
  <c r="E44" i="7"/>
  <c r="E45" i="7"/>
  <c r="E46" i="7"/>
  <c r="I46" i="7" s="1"/>
  <c r="E47" i="7"/>
  <c r="E48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H49" i="7"/>
  <c r="G49" i="7"/>
  <c r="F49" i="7"/>
  <c r="E49" i="7"/>
  <c r="D49" i="7"/>
  <c r="J41" i="7" l="1"/>
  <c r="J37" i="7"/>
  <c r="J24" i="7"/>
  <c r="J28" i="7"/>
  <c r="J32" i="7"/>
  <c r="K30" i="7"/>
  <c r="K34" i="7"/>
  <c r="K38" i="7"/>
  <c r="K42" i="7"/>
  <c r="K46" i="7"/>
  <c r="J45" i="7"/>
  <c r="J48" i="7"/>
  <c r="J44" i="7"/>
  <c r="J40" i="7"/>
  <c r="J36" i="7"/>
  <c r="J25" i="7"/>
  <c r="J29" i="7"/>
  <c r="J33" i="7"/>
  <c r="J26" i="7"/>
  <c r="J47" i="7"/>
  <c r="J43" i="7"/>
  <c r="J39" i="7"/>
  <c r="J35" i="7"/>
  <c r="K24" i="7"/>
  <c r="K28" i="7"/>
  <c r="K32" i="7"/>
  <c r="K36" i="7"/>
  <c r="K40" i="7"/>
  <c r="K44" i="7"/>
  <c r="K48" i="7"/>
  <c r="J30" i="7"/>
  <c r="J31" i="7"/>
  <c r="I25" i="7"/>
  <c r="I29" i="7"/>
  <c r="K37" i="7"/>
  <c r="I41" i="7"/>
  <c r="I45" i="7"/>
  <c r="J34" i="7"/>
  <c r="I33" i="7"/>
  <c r="I37" i="7"/>
  <c r="J42" i="7"/>
  <c r="I24" i="7"/>
  <c r="I28" i="7"/>
  <c r="I32" i="7"/>
  <c r="I36" i="7"/>
  <c r="I40" i="7"/>
  <c r="I44" i="7"/>
  <c r="I48" i="7"/>
  <c r="J46" i="7"/>
  <c r="I23" i="7"/>
  <c r="K25" i="7"/>
  <c r="I27" i="7"/>
  <c r="K29" i="7"/>
  <c r="I31" i="7"/>
  <c r="I35" i="7"/>
  <c r="I39" i="7"/>
  <c r="K41" i="7"/>
  <c r="I43" i="7"/>
  <c r="K45" i="7"/>
  <c r="I47" i="7"/>
  <c r="J38" i="7"/>
  <c r="G62" i="7"/>
  <c r="C59" i="7"/>
  <c r="B60" i="7" s="1"/>
  <c r="C60" i="7" s="1"/>
  <c r="B61" i="7" s="1"/>
  <c r="C61" i="7" s="1"/>
  <c r="B62" i="7" s="1"/>
  <c r="C62" i="7" s="1"/>
  <c r="B63" i="7" s="1"/>
  <c r="C63" i="7" s="1"/>
  <c r="B64" i="7" s="1"/>
  <c r="C64" i="7" s="1"/>
  <c r="B65" i="7" s="1"/>
  <c r="C65" i="7" s="1"/>
  <c r="B66" i="7" s="1"/>
  <c r="C66" i="7" s="1"/>
  <c r="B67" i="7" s="1"/>
  <c r="C67" i="7" s="1"/>
  <c r="B68" i="7" s="1"/>
  <c r="C68" i="7" s="1"/>
  <c r="B69" i="7" s="1"/>
  <c r="C69" i="7" s="1"/>
  <c r="B70" i="7" s="1"/>
  <c r="C70" i="7" s="1"/>
  <c r="B71" i="7" s="1"/>
  <c r="C71" i="7" s="1"/>
  <c r="B72" i="7" s="1"/>
  <c r="C72" i="7" s="1"/>
  <c r="B73" i="7" s="1"/>
  <c r="C73" i="7" s="1"/>
  <c r="B74" i="7" s="1"/>
  <c r="C74" i="7" s="1"/>
  <c r="B75" i="7" s="1"/>
  <c r="C75" i="7" s="1"/>
  <c r="V49" i="7"/>
  <c r="U49" i="7"/>
  <c r="K49" i="7"/>
  <c r="J49" i="7"/>
  <c r="I49" i="7"/>
  <c r="V48" i="7"/>
  <c r="U48" i="7"/>
  <c r="V47" i="7"/>
  <c r="U47" i="7"/>
  <c r="V46" i="7"/>
  <c r="U46" i="7"/>
  <c r="V45" i="7"/>
  <c r="T52" i="7" s="1"/>
  <c r="U45" i="7"/>
  <c r="T53" i="7" s="1"/>
  <c r="G75" i="7"/>
  <c r="F75" i="7"/>
  <c r="D75" i="7"/>
  <c r="V44" i="7"/>
  <c r="T55" i="7" s="1"/>
  <c r="U44" i="7"/>
  <c r="F74" i="7"/>
  <c r="D74" i="7"/>
  <c r="V43" i="7"/>
  <c r="U43" i="7"/>
  <c r="F73" i="7"/>
  <c r="D73" i="7"/>
  <c r="V42" i="7"/>
  <c r="U42" i="7"/>
  <c r="F72" i="7"/>
  <c r="D72" i="7"/>
  <c r="V41" i="7"/>
  <c r="U41" i="7"/>
  <c r="F71" i="7"/>
  <c r="D71" i="7"/>
  <c r="V40" i="7"/>
  <c r="U40" i="7"/>
  <c r="F70" i="7"/>
  <c r="D70" i="7"/>
  <c r="V39" i="7"/>
  <c r="U39" i="7"/>
  <c r="F69" i="7"/>
  <c r="D69" i="7"/>
  <c r="V38" i="7"/>
  <c r="U38" i="7"/>
  <c r="F68" i="7"/>
  <c r="D68" i="7"/>
  <c r="V37" i="7"/>
  <c r="U37" i="7"/>
  <c r="F67" i="7"/>
  <c r="D67" i="7"/>
  <c r="V36" i="7"/>
  <c r="U36" i="7"/>
  <c r="F66" i="7"/>
  <c r="D66" i="7"/>
  <c r="V35" i="7"/>
  <c r="U35" i="7"/>
  <c r="G65" i="7"/>
  <c r="F65" i="7"/>
  <c r="D65" i="7"/>
  <c r="V34" i="7"/>
  <c r="U34" i="7"/>
  <c r="F64" i="7"/>
  <c r="D64" i="7"/>
  <c r="V33" i="7"/>
  <c r="U33" i="7"/>
  <c r="G63" i="7"/>
  <c r="F63" i="7"/>
  <c r="D63" i="7"/>
  <c r="V32" i="7"/>
  <c r="U32" i="7"/>
  <c r="F62" i="7"/>
  <c r="D62" i="7"/>
  <c r="V31" i="7"/>
  <c r="U31" i="7"/>
  <c r="G61" i="7"/>
  <c r="F61" i="7"/>
  <c r="D61" i="7"/>
  <c r="V30" i="7"/>
  <c r="U30" i="7"/>
  <c r="F60" i="7"/>
  <c r="E61" i="7"/>
  <c r="D60" i="7"/>
  <c r="V29" i="7"/>
  <c r="U29" i="7"/>
  <c r="G59" i="7"/>
  <c r="D59" i="7"/>
  <c r="V28" i="7"/>
  <c r="U28" i="7"/>
  <c r="V27" i="7"/>
  <c r="U27" i="7"/>
  <c r="V26" i="7"/>
  <c r="U26" i="7"/>
  <c r="V25" i="7"/>
  <c r="U25" i="7"/>
  <c r="V24" i="7"/>
  <c r="U24" i="7"/>
  <c r="V23" i="7"/>
  <c r="U23" i="7"/>
  <c r="K62" i="7" l="1"/>
  <c r="K63" i="7"/>
  <c r="I61" i="7"/>
  <c r="F58" i="7"/>
  <c r="K71" i="7"/>
  <c r="I62" i="7"/>
  <c r="I63" i="7"/>
  <c r="I69" i="7"/>
  <c r="I70" i="7"/>
  <c r="J59" i="7"/>
  <c r="F59" i="7"/>
  <c r="E59" i="7"/>
  <c r="E70" i="7"/>
  <c r="E71" i="7"/>
  <c r="J70" i="7"/>
  <c r="E64" i="7"/>
  <c r="E65" i="7"/>
  <c r="J64" i="7"/>
  <c r="G67" i="7"/>
  <c r="G68" i="7"/>
  <c r="G60" i="7"/>
  <c r="E62" i="7"/>
  <c r="J62" i="7"/>
  <c r="K69" i="7"/>
  <c r="D58" i="7"/>
  <c r="E68" i="7"/>
  <c r="J68" i="7"/>
  <c r="E69" i="7"/>
  <c r="G71" i="7"/>
  <c r="G72" i="7"/>
  <c r="K72" i="7"/>
  <c r="G64" i="7"/>
  <c r="I71" i="7"/>
  <c r="E72" i="7"/>
  <c r="J72" i="7"/>
  <c r="E73" i="7"/>
  <c r="K61" i="7"/>
  <c r="G73" i="7"/>
  <c r="G74" i="7"/>
  <c r="E60" i="7"/>
  <c r="J60" i="7"/>
  <c r="K64" i="7"/>
  <c r="J63" i="7"/>
  <c r="E66" i="7"/>
  <c r="J66" i="7"/>
  <c r="E67" i="7"/>
  <c r="G69" i="7"/>
  <c r="G70" i="7"/>
  <c r="K70" i="7"/>
  <c r="E74" i="7"/>
  <c r="E75" i="7"/>
  <c r="J74" i="7"/>
  <c r="E63" i="7"/>
  <c r="G66" i="7"/>
  <c r="H59" i="7"/>
  <c r="H63" i="7"/>
  <c r="H67" i="7"/>
  <c r="H73" i="7"/>
  <c r="H75" i="7"/>
  <c r="I74" i="7" l="1"/>
  <c r="K75" i="7"/>
  <c r="K67" i="7"/>
  <c r="K65" i="7"/>
  <c r="I72" i="7"/>
  <c r="I60" i="7"/>
  <c r="I64" i="7"/>
  <c r="K73" i="7"/>
  <c r="I75" i="7"/>
  <c r="I67" i="7"/>
  <c r="I68" i="7"/>
  <c r="I65" i="7"/>
  <c r="K68" i="7"/>
  <c r="K74" i="7"/>
  <c r="I59" i="7"/>
  <c r="K59" i="7"/>
  <c r="H65" i="7"/>
  <c r="J71" i="7"/>
  <c r="H71" i="7"/>
  <c r="J75" i="7"/>
  <c r="H68" i="7"/>
  <c r="G58" i="7"/>
  <c r="H74" i="7"/>
  <c r="H64" i="7"/>
  <c r="J73" i="7"/>
  <c r="J61" i="7"/>
  <c r="H60" i="7"/>
  <c r="H66" i="7"/>
  <c r="H72" i="7"/>
  <c r="I66" i="7"/>
  <c r="J67" i="7"/>
  <c r="H69" i="7"/>
  <c r="H61" i="7"/>
  <c r="H70" i="7"/>
  <c r="H62" i="7"/>
  <c r="I73" i="7"/>
  <c r="E58" i="7"/>
  <c r="J65" i="7"/>
  <c r="K66" i="7"/>
  <c r="J69" i="7"/>
  <c r="K60" i="7"/>
  <c r="I58" i="7" l="1"/>
  <c r="K58" i="7"/>
  <c r="J58" i="7"/>
  <c r="H58" i="7"/>
  <c r="E28" i="4"/>
  <c r="D28" i="4"/>
  <c r="C28" i="4"/>
  <c r="B28" i="4"/>
  <c r="G30" i="2"/>
  <c r="F30" i="2"/>
  <c r="F28" i="4" l="1"/>
  <c r="H28" i="4"/>
  <c r="I28" i="4"/>
  <c r="G28" i="4"/>
  <c r="G29" i="2"/>
  <c r="G28" i="2"/>
  <c r="F29" i="2"/>
  <c r="F28" i="2"/>
  <c r="E27" i="4"/>
  <c r="D27" i="4"/>
  <c r="C27" i="4"/>
  <c r="B27" i="4"/>
  <c r="G27" i="4" l="1"/>
  <c r="H27" i="4"/>
  <c r="F27" i="4"/>
  <c r="I27" i="4"/>
  <c r="E26" i="4"/>
  <c r="D26" i="4"/>
  <c r="C26" i="4"/>
  <c r="B26" i="4"/>
  <c r="H26" i="4" l="1"/>
  <c r="I26" i="4"/>
  <c r="F26" i="4"/>
  <c r="G26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8" i="4"/>
  <c r="B19" i="4"/>
  <c r="D20" i="4"/>
  <c r="B20" i="4"/>
  <c r="D21" i="4"/>
  <c r="B21" i="4"/>
  <c r="D22" i="4"/>
  <c r="B22" i="4"/>
  <c r="D23" i="4"/>
  <c r="B23" i="4"/>
  <c r="D24" i="4"/>
  <c r="B24" i="4"/>
  <c r="E25" i="4"/>
  <c r="C25" i="4"/>
  <c r="B25" i="4"/>
  <c r="F21" i="4" l="1"/>
  <c r="F23" i="4"/>
  <c r="F22" i="4"/>
  <c r="H24" i="4"/>
  <c r="G25" i="4"/>
  <c r="I24" i="4"/>
  <c r="H25" i="4"/>
  <c r="F24" i="4"/>
  <c r="G24" i="4"/>
  <c r="G27" i="2"/>
  <c r="F27" i="2"/>
  <c r="D25" i="4"/>
  <c r="F25" i="4" l="1"/>
  <c r="I25" i="4"/>
  <c r="G26" i="2"/>
  <c r="E34" i="2" s="1"/>
  <c r="F26" i="2"/>
  <c r="E35" i="2" s="1"/>
  <c r="G25" i="2" l="1"/>
  <c r="E37" i="2" s="1"/>
  <c r="F25" i="2"/>
  <c r="I23" i="4" l="1"/>
  <c r="G24" i="2"/>
  <c r="F24" i="2"/>
  <c r="G22" i="2"/>
  <c r="F22" i="2"/>
  <c r="C51" i="6"/>
  <c r="B52" i="6" s="1"/>
  <c r="C52" i="6" s="1"/>
  <c r="B53" i="6" s="1"/>
  <c r="C53" i="6" s="1"/>
  <c r="B54" i="6" s="1"/>
  <c r="C54" i="6" s="1"/>
  <c r="B55" i="6" s="1"/>
  <c r="C55" i="6" s="1"/>
  <c r="B56" i="6" s="1"/>
  <c r="C56" i="6" s="1"/>
  <c r="B57" i="6" s="1"/>
  <c r="C57" i="6" s="1"/>
  <c r="B58" i="6" s="1"/>
  <c r="C58" i="6" s="1"/>
  <c r="B59" i="6" s="1"/>
  <c r="C59" i="6" s="1"/>
  <c r="B60" i="6" s="1"/>
  <c r="C60" i="6" s="1"/>
  <c r="B61" i="6" s="1"/>
  <c r="C61" i="6" s="1"/>
  <c r="A49" i="6"/>
  <c r="A45" i="6"/>
  <c r="A46" i="6" s="1"/>
  <c r="A47" i="6" s="1"/>
  <c r="T42" i="6"/>
  <c r="S42" i="6"/>
  <c r="G42" i="6"/>
  <c r="F42" i="6"/>
  <c r="H42" i="6"/>
  <c r="E42" i="6"/>
  <c r="I42" i="6" s="1"/>
  <c r="D42" i="6"/>
  <c r="T41" i="6"/>
  <c r="S41" i="6"/>
  <c r="G41" i="6"/>
  <c r="G61" i="6" s="1"/>
  <c r="F41" i="6"/>
  <c r="E41" i="6"/>
  <c r="D41" i="6"/>
  <c r="D61" i="6" s="1"/>
  <c r="T40" i="6"/>
  <c r="S40" i="6"/>
  <c r="G40" i="6"/>
  <c r="F40" i="6"/>
  <c r="H40" i="6" s="1"/>
  <c r="E40" i="6"/>
  <c r="J40" i="6" s="1"/>
  <c r="D40" i="6"/>
  <c r="T39" i="6"/>
  <c r="S39" i="6"/>
  <c r="G39" i="6"/>
  <c r="I39" i="6" s="1"/>
  <c r="F39" i="6"/>
  <c r="E39" i="6"/>
  <c r="D39" i="6"/>
  <c r="H39" i="6" s="1"/>
  <c r="H59" i="6" s="1"/>
  <c r="T38" i="6"/>
  <c r="S38" i="6"/>
  <c r="G38" i="6"/>
  <c r="K38" i="6" s="1"/>
  <c r="F38" i="6"/>
  <c r="E38" i="6"/>
  <c r="D38" i="6"/>
  <c r="T37" i="6"/>
  <c r="S37" i="6"/>
  <c r="G37" i="6"/>
  <c r="F37" i="6"/>
  <c r="K37" i="6" s="1"/>
  <c r="E37" i="6"/>
  <c r="E57" i="6" s="1"/>
  <c r="D37" i="6"/>
  <c r="T36" i="6"/>
  <c r="S36" i="6"/>
  <c r="G36" i="6"/>
  <c r="K36" i="6" s="1"/>
  <c r="F36" i="6"/>
  <c r="E36" i="6"/>
  <c r="D36" i="6"/>
  <c r="D56" i="6" s="1"/>
  <c r="D57" i="6"/>
  <c r="T35" i="6"/>
  <c r="S35" i="6"/>
  <c r="G35" i="6"/>
  <c r="I35" i="6" s="1"/>
  <c r="F35" i="6"/>
  <c r="E35" i="6"/>
  <c r="D35" i="6"/>
  <c r="T34" i="6"/>
  <c r="S34" i="6"/>
  <c r="G34" i="6"/>
  <c r="F34" i="6"/>
  <c r="E34" i="6"/>
  <c r="D34" i="6"/>
  <c r="T33" i="6"/>
  <c r="S33" i="6"/>
  <c r="G33" i="6"/>
  <c r="F33" i="6"/>
  <c r="H33" i="6" s="1"/>
  <c r="E33" i="6"/>
  <c r="D33" i="6"/>
  <c r="T32" i="6"/>
  <c r="S32" i="6"/>
  <c r="G32" i="6"/>
  <c r="F32" i="6"/>
  <c r="E32" i="6"/>
  <c r="I32" i="6" s="1"/>
  <c r="D32" i="6"/>
  <c r="A32" i="6"/>
  <c r="A33" i="6" s="1"/>
  <c r="A34" i="6" s="1"/>
  <c r="A35" i="6"/>
  <c r="A36" i="6" s="1"/>
  <c r="A37" i="6" s="1"/>
  <c r="A38" i="6" s="1"/>
  <c r="A39" i="6" s="1"/>
  <c r="A40" i="6" s="1"/>
  <c r="A41" i="6" s="1"/>
  <c r="T31" i="6"/>
  <c r="S31" i="6"/>
  <c r="G31" i="6"/>
  <c r="F31" i="6"/>
  <c r="E31" i="6"/>
  <c r="E52" i="6" s="1"/>
  <c r="D31" i="6"/>
  <c r="T30" i="6"/>
  <c r="S30" i="6"/>
  <c r="G30" i="6"/>
  <c r="G51" i="6" s="1"/>
  <c r="F30" i="6"/>
  <c r="E30" i="6"/>
  <c r="D30" i="6"/>
  <c r="T29" i="6"/>
  <c r="S29" i="6"/>
  <c r="G29" i="6"/>
  <c r="F29" i="6"/>
  <c r="E29" i="6"/>
  <c r="D29" i="6"/>
  <c r="J29" i="6" s="1"/>
  <c r="T28" i="6"/>
  <c r="S28" i="6"/>
  <c r="G28" i="6"/>
  <c r="I28" i="6" s="1"/>
  <c r="F28" i="6"/>
  <c r="E28" i="6"/>
  <c r="D28" i="6"/>
  <c r="T27" i="6"/>
  <c r="S27" i="6"/>
  <c r="G27" i="6"/>
  <c r="F27" i="6"/>
  <c r="K27" i="6" s="1"/>
  <c r="E27" i="6"/>
  <c r="D27" i="6"/>
  <c r="T26" i="6"/>
  <c r="S26" i="6"/>
  <c r="G26" i="6"/>
  <c r="K26" i="6" s="1"/>
  <c r="F26" i="6"/>
  <c r="E26" i="6"/>
  <c r="D26" i="6"/>
  <c r="H26" i="6" s="1"/>
  <c r="T25" i="6"/>
  <c r="S25" i="6"/>
  <c r="G25" i="6"/>
  <c r="F25" i="6"/>
  <c r="H25" i="6"/>
  <c r="E25" i="6"/>
  <c r="D25" i="6"/>
  <c r="A20" i="6"/>
  <c r="A21" i="6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L1" i="6"/>
  <c r="F17" i="4"/>
  <c r="H17" i="4"/>
  <c r="F15" i="4"/>
  <c r="G5" i="4"/>
  <c r="G4" i="4"/>
  <c r="G3" i="4"/>
  <c r="G2" i="4"/>
  <c r="G21" i="2"/>
  <c r="F21" i="2"/>
  <c r="F20" i="2"/>
  <c r="G20" i="2"/>
  <c r="G19" i="2"/>
  <c r="F19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17" i="4"/>
  <c r="K34" i="6"/>
  <c r="J39" i="6"/>
  <c r="E53" i="6"/>
  <c r="H34" i="6"/>
  <c r="F52" i="6"/>
  <c r="G23" i="2"/>
  <c r="F23" i="2"/>
  <c r="F2" i="4"/>
  <c r="G18" i="4"/>
  <c r="G55" i="6"/>
  <c r="E56" i="6"/>
  <c r="F59" i="6"/>
  <c r="H38" i="6"/>
  <c r="F58" i="6"/>
  <c r="H8" i="4"/>
  <c r="J28" i="6"/>
  <c r="G54" i="6"/>
  <c r="G11" i="4"/>
  <c r="G19" i="4"/>
  <c r="J35" i="6"/>
  <c r="J38" i="6"/>
  <c r="D58" i="6"/>
  <c r="F9" i="4"/>
  <c r="I26" i="6"/>
  <c r="K58" i="6" l="1"/>
  <c r="F53" i="6"/>
  <c r="D59" i="6"/>
  <c r="H60" i="6"/>
  <c r="E60" i="6"/>
  <c r="F61" i="6"/>
  <c r="I40" i="6"/>
  <c r="I60" i="6" s="1"/>
  <c r="I30" i="6"/>
  <c r="D60" i="6"/>
  <c r="H41" i="6"/>
  <c r="H61" i="6" s="1"/>
  <c r="K42" i="6"/>
  <c r="K25" i="6"/>
  <c r="F51" i="6"/>
  <c r="F54" i="6"/>
  <c r="D55" i="6"/>
  <c r="J36" i="6"/>
  <c r="G8" i="4"/>
  <c r="H18" i="4"/>
  <c r="F8" i="4"/>
  <c r="F14" i="4"/>
  <c r="H19" i="4"/>
  <c r="G7" i="4"/>
  <c r="H6" i="4"/>
  <c r="I9" i="4"/>
  <c r="H2" i="4"/>
  <c r="G10" i="4"/>
  <c r="I11" i="4"/>
  <c r="G12" i="4"/>
  <c r="F16" i="4"/>
  <c r="I10" i="4"/>
  <c r="I4" i="4"/>
  <c r="I12" i="4"/>
  <c r="I14" i="4"/>
  <c r="F6" i="4"/>
  <c r="G56" i="6"/>
  <c r="I36" i="6"/>
  <c r="I56" i="6" s="1"/>
  <c r="I8" i="4"/>
  <c r="H31" i="6"/>
  <c r="H13" i="4"/>
  <c r="H16" i="4"/>
  <c r="K28" i="6"/>
  <c r="K31" i="6"/>
  <c r="J59" i="6"/>
  <c r="H28" i="6"/>
  <c r="J30" i="6"/>
  <c r="H35" i="6"/>
  <c r="H55" i="6" s="1"/>
  <c r="K41" i="6"/>
  <c r="H15" i="4"/>
  <c r="I16" i="4"/>
  <c r="H27" i="6"/>
  <c r="K29" i="6"/>
  <c r="K33" i="6"/>
  <c r="K54" i="6" s="1"/>
  <c r="J42" i="6"/>
  <c r="G23" i="4"/>
  <c r="H23" i="4"/>
  <c r="G16" i="4"/>
  <c r="I3" i="4"/>
  <c r="F13" i="4"/>
  <c r="F12" i="4"/>
  <c r="F19" i="4"/>
  <c r="I18" i="4"/>
  <c r="G21" i="4"/>
  <c r="F5" i="4"/>
  <c r="F4" i="4"/>
  <c r="F10" i="4"/>
  <c r="F3" i="4"/>
  <c r="H4" i="4"/>
  <c r="F18" i="4"/>
  <c r="G6" i="4"/>
  <c r="H12" i="4"/>
  <c r="H54" i="6"/>
  <c r="H9" i="4"/>
  <c r="J56" i="6"/>
  <c r="G13" i="4"/>
  <c r="I13" i="4"/>
  <c r="A1" i="6"/>
  <c r="I33" i="6"/>
  <c r="I53" i="6" s="1"/>
  <c r="J33" i="6"/>
  <c r="J60" i="6"/>
  <c r="K35" i="6"/>
  <c r="K55" i="6" s="1"/>
  <c r="K57" i="6"/>
  <c r="I29" i="6"/>
  <c r="F56" i="6"/>
  <c r="H36" i="6"/>
  <c r="H56" i="6" s="1"/>
  <c r="F57" i="6"/>
  <c r="J37" i="6"/>
  <c r="H37" i="6"/>
  <c r="I41" i="6"/>
  <c r="I61" i="6" s="1"/>
  <c r="E61" i="6"/>
  <c r="J41" i="6"/>
  <c r="J61" i="6" s="1"/>
  <c r="F7" i="4"/>
  <c r="I7" i="4"/>
  <c r="F11" i="4"/>
  <c r="K56" i="6"/>
  <c r="H5" i="4"/>
  <c r="H11" i="4"/>
  <c r="G14" i="4"/>
  <c r="K32" i="6"/>
  <c r="G52" i="6"/>
  <c r="G53" i="6"/>
  <c r="F55" i="6"/>
  <c r="H14" i="4"/>
  <c r="H3" i="4"/>
  <c r="I6" i="4"/>
  <c r="H7" i="4"/>
  <c r="I27" i="6"/>
  <c r="J27" i="6"/>
  <c r="H32" i="6"/>
  <c r="H52" i="6" s="1"/>
  <c r="D52" i="6"/>
  <c r="J32" i="6"/>
  <c r="G58" i="6"/>
  <c r="I37" i="6"/>
  <c r="I57" i="6" s="1"/>
  <c r="G57" i="6"/>
  <c r="E58" i="6"/>
  <c r="I38" i="6"/>
  <c r="K40" i="6"/>
  <c r="K61" i="6" s="1"/>
  <c r="F60" i="6"/>
  <c r="I2" i="4"/>
  <c r="I17" i="4"/>
  <c r="I19" i="4"/>
  <c r="J26" i="6"/>
  <c r="H30" i="6"/>
  <c r="K30" i="6"/>
  <c r="K51" i="6" s="1"/>
  <c r="I5" i="4"/>
  <c r="H10" i="4"/>
  <c r="I15" i="4"/>
  <c r="G15" i="4"/>
  <c r="J25" i="6"/>
  <c r="I25" i="6"/>
  <c r="E51" i="6"/>
  <c r="I31" i="6"/>
  <c r="I51" i="6" s="1"/>
  <c r="J31" i="6"/>
  <c r="D53" i="6"/>
  <c r="D54" i="6"/>
  <c r="E54" i="6"/>
  <c r="I34" i="6"/>
  <c r="E55" i="6"/>
  <c r="J34" i="6"/>
  <c r="K39" i="6"/>
  <c r="K59" i="6" s="1"/>
  <c r="G59" i="6"/>
  <c r="G9" i="4"/>
  <c r="H29" i="6"/>
  <c r="D51" i="6"/>
  <c r="E59" i="6"/>
  <c r="G60" i="6"/>
  <c r="I20" i="4"/>
  <c r="I22" i="4"/>
  <c r="F20" i="4"/>
  <c r="I21" i="4"/>
  <c r="G20" i="4"/>
  <c r="H20" i="4"/>
  <c r="H22" i="4"/>
  <c r="G22" i="4"/>
  <c r="J54" i="6" l="1"/>
  <c r="I54" i="6"/>
  <c r="J51" i="6"/>
  <c r="F50" i="6"/>
  <c r="F43" i="6" s="1"/>
  <c r="H21" i="4"/>
  <c r="I58" i="6"/>
  <c r="J55" i="6"/>
  <c r="H53" i="6"/>
  <c r="H51" i="6"/>
  <c r="E50" i="6"/>
  <c r="E43" i="6" s="1"/>
  <c r="J52" i="6"/>
  <c r="K60" i="6"/>
  <c r="D50" i="6"/>
  <c r="D43" i="6" s="1"/>
  <c r="K53" i="6"/>
  <c r="K52" i="6"/>
  <c r="I55" i="6"/>
  <c r="H57" i="6"/>
  <c r="H58" i="6"/>
  <c r="I52" i="6"/>
  <c r="G50" i="6"/>
  <c r="G43" i="6" s="1"/>
  <c r="I59" i="6"/>
  <c r="J58" i="6"/>
  <c r="J57" i="6"/>
  <c r="J53" i="6"/>
  <c r="H50" i="6" l="1"/>
  <c r="H43" i="6" s="1"/>
  <c r="K50" i="6"/>
  <c r="K43" i="6" s="1"/>
  <c r="I50" i="6"/>
  <c r="I43" i="6" s="1"/>
  <c r="J50" i="6"/>
  <c r="J43" i="6" s="1"/>
</calcChain>
</file>

<file path=xl/sharedStrings.xml><?xml version="1.0" encoding="utf-8"?>
<sst xmlns="http://schemas.openxmlformats.org/spreadsheetml/2006/main" count="179" uniqueCount="57">
  <si>
    <t>State Fiscal Year</t>
  </si>
  <si>
    <t>TANF</t>
  </si>
  <si>
    <t>Support Orders</t>
  </si>
  <si>
    <t>Dollars Obligated</t>
  </si>
  <si>
    <t>Total</t>
  </si>
  <si>
    <t>Non-TANF</t>
  </si>
  <si>
    <t>Date</t>
  </si>
  <si>
    <t>Research Staffer</t>
  </si>
  <si>
    <t>Program Contact</t>
  </si>
  <si>
    <t>Data Source</t>
  </si>
  <si>
    <t>Comments</t>
  </si>
  <si>
    <t>2007</t>
  </si>
  <si>
    <t>2006</t>
  </si>
  <si>
    <t>Dollars Obligated ($ millions)</t>
  </si>
  <si>
    <t>INPUT RAW DATA HERE</t>
  </si>
  <si>
    <t>Dollars Obligated Per Order</t>
  </si>
  <si>
    <t>Avg. Annual Change</t>
  </si>
  <si>
    <t>New Child Support Orders and Dollars Obligated</t>
  </si>
  <si>
    <t>Source: APECS and Division of Child Support Enforcement Program staff.</t>
  </si>
  <si>
    <t>2008</t>
  </si>
  <si>
    <t>New Support Orders</t>
  </si>
  <si>
    <t>2009</t>
  </si>
  <si>
    <t>Enter - &gt;&gt;&gt;</t>
  </si>
  <si>
    <t>Please do not re-format the graph.</t>
  </si>
  <si>
    <t>The graph follows a standard format for the report.</t>
  </si>
  <si>
    <t>2005</t>
  </si>
  <si>
    <t>2004</t>
  </si>
  <si>
    <t>2003</t>
  </si>
  <si>
    <t>2002</t>
  </si>
  <si>
    <t>2001</t>
  </si>
  <si>
    <t>2000</t>
  </si>
  <si>
    <t>1999</t>
  </si>
  <si>
    <t>2010</t>
  </si>
  <si>
    <t>The data for this section is manually reported by the Districts. We have identified a rather large mistake in one of the monthly reports but are still working on verifying it is wrong and getting the right data. Will let you know as soon as I know. </t>
  </si>
  <si>
    <t>T. Areson</t>
  </si>
  <si>
    <t>Terry Gates</t>
  </si>
  <si>
    <t>Provide updated data.</t>
  </si>
  <si>
    <t>2011</t>
  </si>
  <si>
    <t>2012</t>
  </si>
  <si>
    <t>2013</t>
  </si>
  <si>
    <t>2014</t>
  </si>
  <si>
    <t>2015</t>
  </si>
  <si>
    <t>2016</t>
  </si>
  <si>
    <t>tanf_new_orders_obl</t>
  </si>
  <si>
    <t>non_tanf_new_orders_obl</t>
  </si>
  <si>
    <t>tanf_new_dollars_obl</t>
  </si>
  <si>
    <t>non_tanf_new_dollars_obl</t>
  </si>
  <si>
    <t>tot_new_oblig_orders</t>
  </si>
  <si>
    <t>tot_new_oblig_dollars</t>
  </si>
  <si>
    <t>tanf_dollars_per_new_oblg</t>
  </si>
  <si>
    <t>non_tanf_dollars_per_new_oblg</t>
  </si>
  <si>
    <t>2017</t>
  </si>
  <si>
    <t>2018</t>
  </si>
  <si>
    <t>2019</t>
  </si>
  <si>
    <t>Child Support Enforcement Obligations</t>
  </si>
  <si>
    <t>sfy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</si>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</sst>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%"/>
    <numFmt numFmtId="167" formatCode="&quot;$&quot;#,##0"/>
    <numFmt numFmtId="168" formatCode="&quot;$&quot;#,##0.0"/>
    <numFmt numFmtId="169" formatCode="m/d/yy;@"/>
  </numFmts>
  <fonts count="18">
    <font>
      <sz val="12"/>
      <name val="Arial MT"/>
    </font>
    <font>
      <sz val="10"/>
      <name val="Arial"/>
      <family val="2"/>
    </font>
    <font>
      <b/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color indexed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12"/>
      <name val="Franklin Gothic Medium"/>
      <family val="2"/>
    </font>
    <font>
      <sz val="10"/>
      <name val="Franklin Gothic Book"/>
      <family val="2"/>
    </font>
    <font>
      <sz val="8"/>
      <name val="Franklin Gothic Book"/>
      <family val="2"/>
    </font>
    <font>
      <sz val="10"/>
      <color rgb="FF006666"/>
      <name val="Arial"/>
      <family val="2"/>
    </font>
    <font>
      <sz val="12"/>
      <name val="Arial MT"/>
    </font>
    <font>
      <sz val="10"/>
      <name val="Franklin Gothic Medium"/>
      <family val="2"/>
    </font>
    <font>
      <b/>
      <sz val="14"/>
      <name val="Franklin Gothic Medium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64" fontId="0" fillId="0" borderId="0" applyBorder="0"/>
    <xf numFmtId="43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9">
    <xf numFmtId="164" fontId="0" fillId="0" borderId="0" xfId="0"/>
    <xf numFmtId="164" fontId="2" fillId="0" borderId="1" xfId="0" applyFont="1" applyBorder="1" applyAlignment="1">
      <alignment wrapText="1"/>
    </xf>
    <xf numFmtId="164" fontId="3" fillId="0" borderId="0" xfId="0" applyFont="1"/>
    <xf numFmtId="3" fontId="3" fillId="2" borderId="0" xfId="0" applyNumberFormat="1" applyFont="1" applyFill="1" applyBorder="1" applyAlignment="1" applyProtection="1"/>
    <xf numFmtId="167" fontId="3" fillId="2" borderId="0" xfId="0" applyNumberFormat="1" applyFont="1" applyFill="1" applyBorder="1" applyAlignment="1" applyProtection="1">
      <protection locked="0" hidden="1"/>
    </xf>
    <xf numFmtId="167" fontId="3" fillId="2" borderId="0" xfId="0" applyNumberFormat="1" applyFont="1" applyFill="1" applyBorder="1" applyAlignment="1" applyProtection="1"/>
    <xf numFmtId="167" fontId="3" fillId="2" borderId="0" xfId="0" applyNumberFormat="1" applyFont="1" applyFill="1" applyBorder="1" applyAlignment="1"/>
    <xf numFmtId="167" fontId="3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/>
    <xf numFmtId="164" fontId="4" fillId="2" borderId="0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quotePrefix="1" applyNumberFormat="1" applyFont="1" applyFill="1" applyBorder="1" applyAlignment="1">
      <alignment horizontal="center"/>
    </xf>
    <xf numFmtId="164" fontId="4" fillId="2" borderId="1" xfId="0" applyFont="1" applyFill="1" applyBorder="1" applyAlignment="1" applyProtection="1">
      <alignment horizontal="center" wrapText="1"/>
      <protection locked="0" hidden="1"/>
    </xf>
    <xf numFmtId="164" fontId="4" fillId="2" borderId="0" xfId="0" applyFont="1" applyFill="1" applyBorder="1" applyAlignment="1" applyProtection="1">
      <alignment horizontal="center" wrapText="1"/>
      <protection locked="0" hidden="1"/>
    </xf>
    <xf numFmtId="167" fontId="3" fillId="2" borderId="0" xfId="0" applyNumberFormat="1" applyFont="1" applyFill="1" applyBorder="1" applyAlignment="1" applyProtection="1">
      <alignment horizontal="right"/>
      <protection locked="0" hidden="1"/>
    </xf>
    <xf numFmtId="166" fontId="3" fillId="0" borderId="0" xfId="0" applyNumberFormat="1" applyFont="1"/>
    <xf numFmtId="167" fontId="3" fillId="0" borderId="0" xfId="0" applyNumberFormat="1" applyFont="1"/>
    <xf numFmtId="164" fontId="4" fillId="0" borderId="0" xfId="0" applyFont="1"/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/>
    <xf numFmtId="168" fontId="5" fillId="2" borderId="0" xfId="0" applyNumberFormat="1" applyFont="1" applyFill="1" applyBorder="1" applyAlignment="1" applyProtection="1">
      <protection locked="0" hidden="1"/>
    </xf>
    <xf numFmtId="167" fontId="5" fillId="0" borderId="0" xfId="0" applyNumberFormat="1" applyFont="1"/>
    <xf numFmtId="49" fontId="5" fillId="2" borderId="0" xfId="0" applyNumberFormat="1" applyFont="1" applyFill="1" applyBorder="1" applyAlignment="1">
      <alignment horizontal="center"/>
    </xf>
    <xf numFmtId="0" fontId="5" fillId="2" borderId="0" xfId="0" quotePrefix="1" applyNumberFormat="1" applyFont="1" applyFill="1" applyBorder="1" applyAlignment="1">
      <alignment horizontal="center"/>
    </xf>
    <xf numFmtId="164" fontId="5" fillId="0" borderId="0" xfId="0" quotePrefix="1" applyFont="1" applyBorder="1" applyAlignment="1">
      <alignment horizontal="center"/>
    </xf>
    <xf numFmtId="166" fontId="5" fillId="0" borderId="1" xfId="0" applyNumberFormat="1" applyFont="1" applyBorder="1"/>
    <xf numFmtId="164" fontId="5" fillId="0" borderId="0" xfId="0" applyFont="1"/>
    <xf numFmtId="164" fontId="5" fillId="0" borderId="0" xfId="0" applyFont="1" applyBorder="1" applyAlignment="1">
      <alignment horizontal="center" wrapText="1"/>
    </xf>
    <xf numFmtId="166" fontId="5" fillId="0" borderId="0" xfId="0" applyNumberFormat="1" applyFont="1" applyBorder="1"/>
    <xf numFmtId="168" fontId="5" fillId="2" borderId="0" xfId="0" applyNumberFormat="1" applyFont="1" applyFill="1" applyBorder="1" applyAlignment="1" applyProtection="1">
      <alignment horizontal="center"/>
      <protection locked="0" hidden="1"/>
    </xf>
    <xf numFmtId="166" fontId="5" fillId="0" borderId="1" xfId="0" applyNumberFormat="1" applyFont="1" applyBorder="1" applyAlignment="1">
      <alignment horizontal="center"/>
    </xf>
    <xf numFmtId="164" fontId="3" fillId="0" borderId="0" xfId="0" quotePrefix="1" applyFont="1" applyBorder="1" applyAlignment="1">
      <alignment horizontal="center"/>
    </xf>
    <xf numFmtId="3" fontId="3" fillId="0" borderId="0" xfId="0" applyNumberFormat="1" applyFont="1" applyBorder="1"/>
    <xf numFmtId="167" fontId="3" fillId="0" borderId="0" xfId="0" applyNumberFormat="1" applyFont="1" applyBorder="1"/>
    <xf numFmtId="167" fontId="5" fillId="0" borderId="0" xfId="0" applyNumberFormat="1" applyFont="1" applyAlignment="1">
      <alignment horizontal="right" indent="1"/>
    </xf>
    <xf numFmtId="166" fontId="5" fillId="0" borderId="1" xfId="0" applyNumberFormat="1" applyFont="1" applyBorder="1" applyAlignment="1">
      <alignment horizontal="right" indent="1"/>
    </xf>
    <xf numFmtId="49" fontId="5" fillId="2" borderId="0" xfId="0" quotePrefix="1" applyNumberFormat="1" applyFont="1" applyFill="1" applyBorder="1" applyAlignment="1">
      <alignment horizontal="center"/>
    </xf>
    <xf numFmtId="164" fontId="7" fillId="0" borderId="0" xfId="0" applyFont="1"/>
    <xf numFmtId="164" fontId="13" fillId="0" borderId="0" xfId="0" applyFont="1" applyAlignment="1">
      <alignment wrapText="1"/>
    </xf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3" fontId="8" fillId="3" borderId="0" xfId="0" applyNumberFormat="1" applyFont="1" applyFill="1" applyBorder="1"/>
    <xf numFmtId="165" fontId="9" fillId="3" borderId="3" xfId="1" applyNumberFormat="1" applyFont="1" applyFill="1" applyBorder="1"/>
    <xf numFmtId="167" fontId="8" fillId="3" borderId="0" xfId="0" applyNumberFormat="1" applyFont="1" applyFill="1" applyBorder="1"/>
    <xf numFmtId="169" fontId="0" fillId="0" borderId="0" xfId="0" applyNumberFormat="1"/>
    <xf numFmtId="3" fontId="3" fillId="3" borderId="0" xfId="0" applyNumberFormat="1" applyFont="1" applyFill="1" applyBorder="1"/>
    <xf numFmtId="167" fontId="3" fillId="3" borderId="0" xfId="0" applyNumberFormat="1" applyFont="1" applyFill="1" applyBorder="1"/>
    <xf numFmtId="3" fontId="3" fillId="0" borderId="0" xfId="0" applyNumberFormat="1" applyFont="1" applyFill="1" applyBorder="1"/>
    <xf numFmtId="167" fontId="3" fillId="0" borderId="0" xfId="0" applyNumberFormat="1" applyFont="1" applyFill="1" applyBorder="1"/>
    <xf numFmtId="164" fontId="3" fillId="4" borderId="0" xfId="0" applyFont="1" applyFill="1"/>
    <xf numFmtId="49" fontId="3" fillId="4" borderId="0" xfId="0" applyNumberFormat="1" applyFont="1" applyFill="1" applyBorder="1" applyAlignment="1">
      <alignment horizontal="center"/>
    </xf>
    <xf numFmtId="166" fontId="3" fillId="4" borderId="0" xfId="0" applyNumberFormat="1" applyFont="1" applyFill="1"/>
    <xf numFmtId="166" fontId="3" fillId="0" borderId="0" xfId="2" applyNumberFormat="1" applyFont="1"/>
    <xf numFmtId="164" fontId="6" fillId="4" borderId="0" xfId="0" applyFont="1" applyFill="1" applyBorder="1" applyAlignment="1">
      <alignment horizontal="center"/>
    </xf>
    <xf numFmtId="168" fontId="5" fillId="4" borderId="0" xfId="0" applyNumberFormat="1" applyFont="1" applyFill="1" applyBorder="1" applyAlignment="1" applyProtection="1">
      <alignment horizontal="center"/>
      <protection locked="0" hidden="1"/>
    </xf>
    <xf numFmtId="164" fontId="3" fillId="4" borderId="0" xfId="0" applyFont="1" applyFill="1" applyBorder="1"/>
    <xf numFmtId="3" fontId="3" fillId="4" borderId="0" xfId="0" applyNumberFormat="1" applyFont="1" applyFill="1" applyBorder="1" applyAlignment="1" applyProtection="1"/>
    <xf numFmtId="167" fontId="3" fillId="4" borderId="0" xfId="0" applyNumberFormat="1" applyFont="1" applyFill="1" applyBorder="1" applyAlignment="1" applyProtection="1">
      <protection locked="0" hidden="1"/>
    </xf>
    <xf numFmtId="3" fontId="3" fillId="4" borderId="0" xfId="0" applyNumberFormat="1" applyFont="1" applyFill="1" applyBorder="1" applyAlignment="1" applyProtection="1">
      <alignment horizontal="right"/>
    </xf>
    <xf numFmtId="167" fontId="3" fillId="4" borderId="0" xfId="0" applyNumberFormat="1" applyFont="1" applyFill="1" applyBorder="1" applyAlignment="1" applyProtection="1">
      <alignment horizontal="right"/>
      <protection locked="0" hidden="1"/>
    </xf>
    <xf numFmtId="3" fontId="3" fillId="4" borderId="0" xfId="0" applyNumberFormat="1" applyFont="1" applyFill="1" applyBorder="1" applyAlignment="1"/>
    <xf numFmtId="49" fontId="5" fillId="4" borderId="0" xfId="0" applyNumberFormat="1" applyFont="1" applyFill="1" applyBorder="1" applyAlignment="1">
      <alignment horizontal="center"/>
    </xf>
    <xf numFmtId="167" fontId="3" fillId="4" borderId="0" xfId="0" applyNumberFormat="1" applyFont="1" applyFill="1" applyBorder="1"/>
    <xf numFmtId="167" fontId="3" fillId="4" borderId="0" xfId="0" applyNumberFormat="1" applyFont="1" applyFill="1" applyBorder="1" applyAlignment="1"/>
    <xf numFmtId="49" fontId="15" fillId="4" borderId="0" xfId="0" applyNumberFormat="1" applyFont="1" applyFill="1" applyBorder="1" applyAlignment="1">
      <alignment horizontal="center"/>
    </xf>
    <xf numFmtId="3" fontId="15" fillId="4" borderId="0" xfId="0" applyNumberFormat="1" applyFont="1" applyFill="1" applyBorder="1" applyAlignment="1" applyProtection="1">
      <alignment horizontal="center"/>
    </xf>
    <xf numFmtId="168" fontId="15" fillId="4" borderId="0" xfId="0" applyNumberFormat="1" applyFont="1" applyFill="1" applyBorder="1" applyAlignment="1" applyProtection="1">
      <alignment horizontal="center"/>
      <protection locked="0" hidden="1"/>
    </xf>
    <xf numFmtId="49" fontId="15" fillId="4" borderId="0" xfId="0" quotePrefix="1" applyNumberFormat="1" applyFont="1" applyFill="1" applyBorder="1" applyAlignment="1">
      <alignment horizontal="center"/>
    </xf>
    <xf numFmtId="167" fontId="3" fillId="4" borderId="0" xfId="0" applyNumberFormat="1" applyFont="1" applyFill="1"/>
    <xf numFmtId="0" fontId="15" fillId="4" borderId="0" xfId="0" quotePrefix="1" applyNumberFormat="1" applyFont="1" applyFill="1" applyBorder="1" applyAlignment="1">
      <alignment horizontal="center"/>
    </xf>
    <xf numFmtId="0" fontId="3" fillId="4" borderId="0" xfId="0" quotePrefix="1" applyNumberFormat="1" applyFont="1" applyFill="1" applyBorder="1" applyAlignment="1">
      <alignment horizontal="center"/>
    </xf>
    <xf numFmtId="164" fontId="15" fillId="4" borderId="0" xfId="0" quotePrefix="1" applyFont="1" applyFill="1" applyBorder="1" applyAlignment="1">
      <alignment horizontal="center"/>
    </xf>
    <xf numFmtId="164" fontId="3" fillId="4" borderId="0" xfId="0" quotePrefix="1" applyFont="1" applyFill="1" applyBorder="1" applyAlignment="1">
      <alignment horizontal="center"/>
    </xf>
    <xf numFmtId="3" fontId="3" fillId="4" borderId="0" xfId="0" applyNumberFormat="1" applyFont="1" applyFill="1" applyBorder="1"/>
    <xf numFmtId="164" fontId="7" fillId="4" borderId="0" xfId="0" applyFont="1" applyFill="1"/>
    <xf numFmtId="164" fontId="11" fillId="4" borderId="0" xfId="0" quotePrefix="1" applyFont="1" applyFill="1" applyBorder="1" applyAlignment="1">
      <alignment horizontal="center"/>
    </xf>
    <xf numFmtId="164" fontId="15" fillId="4" borderId="1" xfId="0" quotePrefix="1" applyFont="1" applyFill="1" applyBorder="1" applyAlignment="1">
      <alignment horizontal="center"/>
    </xf>
    <xf numFmtId="3" fontId="15" fillId="4" borderId="1" xfId="0" applyNumberFormat="1" applyFont="1" applyFill="1" applyBorder="1" applyAlignment="1" applyProtection="1">
      <alignment horizontal="center"/>
    </xf>
    <xf numFmtId="168" fontId="15" fillId="4" borderId="1" xfId="0" applyNumberFormat="1" applyFont="1" applyFill="1" applyBorder="1" applyAlignment="1" applyProtection="1">
      <alignment horizontal="center"/>
      <protection locked="0" hidden="1"/>
    </xf>
    <xf numFmtId="167" fontId="15" fillId="4" borderId="1" xfId="0" applyNumberFormat="1" applyFont="1" applyFill="1" applyBorder="1" applyAlignment="1">
      <alignment horizontal="center"/>
    </xf>
    <xf numFmtId="164" fontId="4" fillId="4" borderId="0" xfId="0" applyFont="1" applyFill="1"/>
    <xf numFmtId="164" fontId="5" fillId="4" borderId="0" xfId="0" applyFont="1" applyFill="1" applyBorder="1" applyAlignment="1">
      <alignment horizontal="center" wrapText="1"/>
    </xf>
    <xf numFmtId="166" fontId="5" fillId="4" borderId="0" xfId="0" applyNumberFormat="1" applyFont="1" applyFill="1" applyBorder="1"/>
    <xf numFmtId="3" fontId="5" fillId="4" borderId="0" xfId="0" applyNumberFormat="1" applyFont="1" applyFill="1" applyBorder="1" applyAlignment="1" applyProtection="1">
      <alignment horizontal="center"/>
      <protection locked="0" hidden="1"/>
    </xf>
    <xf numFmtId="164" fontId="12" fillId="4" borderId="0" xfId="0" applyFont="1" applyFill="1"/>
    <xf numFmtId="164" fontId="5" fillId="4" borderId="0" xfId="0" applyFont="1" applyFill="1"/>
    <xf numFmtId="164" fontId="10" fillId="4" borderId="2" xfId="0" applyFont="1" applyFill="1" applyBorder="1" applyAlignment="1">
      <alignment horizontal="center"/>
    </xf>
    <xf numFmtId="164" fontId="3" fillId="4" borderId="0" xfId="0" applyFont="1" applyFill="1" applyAlignment="1">
      <alignment horizontal="center"/>
    </xf>
    <xf numFmtId="164" fontId="4" fillId="4" borderId="0" xfId="0" applyFont="1" applyFill="1" applyBorder="1" applyAlignment="1" applyProtection="1">
      <alignment horizontal="center" wrapText="1"/>
      <protection locked="0" hidden="1"/>
    </xf>
    <xf numFmtId="164" fontId="4" fillId="4" borderId="0" xfId="0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center"/>
    </xf>
    <xf numFmtId="168" fontId="17" fillId="4" borderId="0" xfId="0" applyNumberFormat="1" applyFont="1" applyFill="1" applyBorder="1" applyAlignment="1" applyProtection="1">
      <alignment horizontal="center"/>
      <protection locked="0" hidden="1"/>
    </xf>
    <xf numFmtId="167" fontId="17" fillId="4" borderId="0" xfId="0" applyNumberFormat="1" applyFont="1" applyFill="1" applyAlignment="1">
      <alignment horizontal="center"/>
    </xf>
    <xf numFmtId="164" fontId="17" fillId="4" borderId="1" xfId="0" applyFont="1" applyFill="1" applyBorder="1" applyAlignment="1">
      <alignment horizontal="center" wrapText="1"/>
    </xf>
    <xf numFmtId="164" fontId="17" fillId="4" borderId="0" xfId="0" applyFont="1" applyFill="1" applyBorder="1" applyAlignment="1">
      <alignment horizontal="right" wrapText="1"/>
    </xf>
    <xf numFmtId="164" fontId="17" fillId="4" borderId="0" xfId="0" applyFont="1" applyFill="1" applyBorder="1" applyAlignment="1" applyProtection="1">
      <alignment horizontal="right" wrapText="1"/>
      <protection locked="0" hidden="1"/>
    </xf>
    <xf numFmtId="164" fontId="17" fillId="4" borderId="2" xfId="0" applyFont="1" applyFill="1" applyBorder="1" applyAlignment="1">
      <alignment horizontal="right" wrapText="1"/>
    </xf>
    <xf numFmtId="3" fontId="15" fillId="4" borderId="2" xfId="0" applyNumberFormat="1" applyFont="1" applyFill="1" applyBorder="1" applyAlignment="1" applyProtection="1">
      <alignment horizontal="center"/>
    </xf>
    <xf numFmtId="168" fontId="15" fillId="4" borderId="2" xfId="0" applyNumberFormat="1" applyFont="1" applyFill="1" applyBorder="1" applyAlignment="1" applyProtection="1">
      <alignment horizontal="center"/>
      <protection locked="0" hidden="1"/>
    </xf>
    <xf numFmtId="167" fontId="15" fillId="4" borderId="2" xfId="0" applyNumberFormat="1" applyFont="1" applyFill="1" applyBorder="1" applyAlignment="1">
      <alignment horizontal="center"/>
    </xf>
    <xf numFmtId="167" fontId="15" fillId="4" borderId="0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center" wrapText="1"/>
    </xf>
    <xf numFmtId="164" fontId="4" fillId="4" borderId="0" xfId="0" applyFont="1" applyFill="1" applyBorder="1" applyAlignment="1" applyProtection="1">
      <alignment horizontal="center" wrapText="1"/>
      <protection locked="0" hidden="1"/>
    </xf>
    <xf numFmtId="164" fontId="4" fillId="4" borderId="1" xfId="0" applyFont="1" applyFill="1" applyBorder="1" applyAlignment="1" applyProtection="1">
      <alignment horizontal="center" wrapText="1"/>
      <protection locked="0" hidden="1"/>
    </xf>
    <xf numFmtId="164" fontId="16" fillId="4" borderId="0" xfId="0" applyFont="1" applyFill="1" applyAlignment="1">
      <alignment horizontal="center"/>
    </xf>
    <xf numFmtId="164" fontId="3" fillId="4" borderId="0" xfId="0" applyFont="1" applyFill="1" applyAlignment="1">
      <alignment horizontal="center"/>
    </xf>
    <xf numFmtId="164" fontId="10" fillId="4" borderId="2" xfId="0" applyFont="1" applyFill="1" applyBorder="1" applyAlignment="1">
      <alignment horizontal="center" wrapText="1"/>
    </xf>
    <xf numFmtId="164" fontId="10" fillId="4" borderId="0" xfId="0" applyFont="1" applyFill="1" applyBorder="1" applyAlignment="1">
      <alignment horizontal="center" wrapText="1"/>
    </xf>
    <xf numFmtId="164" fontId="10" fillId="4" borderId="1" xfId="0" applyFont="1" applyFill="1" applyBorder="1" applyAlignment="1">
      <alignment horizontal="center" wrapText="1"/>
    </xf>
    <xf numFmtId="164" fontId="10" fillId="4" borderId="2" xfId="0" applyFont="1" applyFill="1" applyBorder="1" applyAlignment="1">
      <alignment horizontal="center"/>
    </xf>
    <xf numFmtId="164" fontId="10" fillId="4" borderId="4" xfId="0" applyFont="1" applyFill="1" applyBorder="1" applyAlignment="1">
      <alignment horizontal="center" wrapText="1"/>
    </xf>
    <xf numFmtId="164" fontId="10" fillId="4" borderId="0" xfId="0" applyFont="1" applyFill="1" applyBorder="1" applyAlignment="1" applyProtection="1">
      <alignment horizontal="center" wrapText="1"/>
      <protection locked="0" hidden="1"/>
    </xf>
    <xf numFmtId="164" fontId="10" fillId="4" borderId="1" xfId="0" applyFont="1" applyFill="1" applyBorder="1" applyAlignment="1" applyProtection="1">
      <alignment horizontal="center" wrapText="1"/>
      <protection locked="0" hidden="1"/>
    </xf>
    <xf numFmtId="164" fontId="4" fillId="0" borderId="0" xfId="0" applyFont="1" applyBorder="1" applyAlignment="1">
      <alignment horizontal="center"/>
    </xf>
    <xf numFmtId="164" fontId="6" fillId="2" borderId="0" xfId="0" applyFont="1" applyFill="1" applyBorder="1" applyAlignment="1" applyProtection="1">
      <alignment horizontal="center" wrapText="1"/>
      <protection locked="0" hidden="1"/>
    </xf>
    <xf numFmtId="164" fontId="6" fillId="2" borderId="1" xfId="0" applyFont="1" applyFill="1" applyBorder="1" applyAlignment="1" applyProtection="1">
      <alignment horizontal="center" wrapText="1"/>
      <protection locked="0" hidden="1"/>
    </xf>
    <xf numFmtId="164" fontId="6" fillId="2" borderId="2" xfId="0" applyFont="1" applyFill="1" applyBorder="1" applyAlignment="1">
      <alignment horizontal="center" wrapText="1"/>
    </xf>
    <xf numFmtId="164" fontId="6" fillId="2" borderId="0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 wrapText="1"/>
    </xf>
    <xf numFmtId="164" fontId="6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9049758511808"/>
          <c:y val="0.135893846602508"/>
          <c:w val="0.81525850108876408"/>
          <c:h val="0.75299716323338373"/>
        </c:manualLayout>
      </c:layout>
      <c:lineChart>
        <c:grouping val="standard"/>
        <c:varyColors val="0"/>
        <c:ser>
          <c:idx val="0"/>
          <c:order val="0"/>
          <c:tx>
            <c:v>TANF Support Orders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32971453247457255"/>
                  <c:y val="-3.8969484874996685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fld id="{236D5215-A0F2-4538-A1EA-52C2C479AC62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1000"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770-4CF8-B2DD-4260A5BB0F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'Excel Online'!$C$28:$C$50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strCache>
            </c:strRef>
          </c:cat>
          <c:val>
            <c:numRef>
              <c:f>'Excel Online'!$D$28:$D$50</c:f>
              <c:numCache>
                <c:formatCode>#,##0</c:formatCode>
                <c:ptCount val="23"/>
                <c:pt idx="0">
                  <c:v>9769</c:v>
                </c:pt>
                <c:pt idx="1">
                  <c:v>9127</c:v>
                </c:pt>
                <c:pt idx="2">
                  <c:v>9603</c:v>
                </c:pt>
                <c:pt idx="3">
                  <c:v>9138</c:v>
                </c:pt>
                <c:pt idx="4">
                  <c:v>8373</c:v>
                </c:pt>
                <c:pt idx="5">
                  <c:v>9650</c:v>
                </c:pt>
                <c:pt idx="6">
                  <c:v>9811</c:v>
                </c:pt>
                <c:pt idx="7">
                  <c:v>9365</c:v>
                </c:pt>
                <c:pt idx="8">
                  <c:v>8753</c:v>
                </c:pt>
                <c:pt idx="9">
                  <c:v>8162</c:v>
                </c:pt>
                <c:pt idx="10">
                  <c:v>8352</c:v>
                </c:pt>
                <c:pt idx="11">
                  <c:v>9780</c:v>
                </c:pt>
                <c:pt idx="12">
                  <c:v>7990</c:v>
                </c:pt>
                <c:pt idx="13">
                  <c:v>8066</c:v>
                </c:pt>
                <c:pt idx="14">
                  <c:v>7492</c:v>
                </c:pt>
                <c:pt idx="15">
                  <c:v>7803</c:v>
                </c:pt>
                <c:pt idx="16">
                  <c:v>7459</c:v>
                </c:pt>
                <c:pt idx="17">
                  <c:v>6232</c:v>
                </c:pt>
                <c:pt idx="18">
                  <c:v>5647</c:v>
                </c:pt>
                <c:pt idx="19">
                  <c:v>6488</c:v>
                </c:pt>
                <c:pt idx="20">
                  <c:v>4660</c:v>
                </c:pt>
                <c:pt idx="21">
                  <c:v>4500</c:v>
                </c:pt>
                <c:pt idx="22">
                  <c:v>3535.4970840795336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0-4CF8-B2DD-4260A5BB0F89}"/>
            </c:ext>
          </c:extLst>
        </c:ser>
        <c:ser>
          <c:idx val="1"/>
          <c:order val="1"/>
          <c:tx>
            <c:v>Non_TANF Support Orders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0484354566530991E-2"/>
                  <c:y val="-5.7949839603382909E-2"/>
                </c:manualLayout>
              </c:layout>
              <c:tx>
                <c:rich>
                  <a:bodyPr/>
                  <a:lstStyle/>
                  <a:p>
                    <a:pPr>
                      <a:defRPr sz="900" baseline="0"/>
                    </a:pPr>
                    <a:r>
                      <a:rPr lang="en-US" sz="1000" baseline="0">
                        <a:latin typeface="Franklin Gothic Medium" panose="020B0603020102020204" pitchFamily="34" charset="0"/>
                      </a:rPr>
                      <a:t>N</a:t>
                    </a:r>
                    <a:r>
                      <a:rPr lang="en-US" sz="1000">
                        <a:latin typeface="Franklin Gothic Medium" panose="020B0603020102020204" pitchFamily="34" charset="0"/>
                      </a:rPr>
                      <a:t>on-TANF Support Orders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70-4CF8-B2DD-4260A5BB0F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'Excel Online'!$C$28:$C$50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strCache>
            </c:strRef>
          </c:cat>
          <c:val>
            <c:numRef>
              <c:f>'Excel Online'!$F$28:$F$50</c:f>
              <c:numCache>
                <c:formatCode>#,##0</c:formatCode>
                <c:ptCount val="23"/>
                <c:pt idx="0">
                  <c:v>20192</c:v>
                </c:pt>
                <c:pt idx="1">
                  <c:v>20536</c:v>
                </c:pt>
                <c:pt idx="2">
                  <c:v>21590</c:v>
                </c:pt>
                <c:pt idx="3">
                  <c:v>22554</c:v>
                </c:pt>
                <c:pt idx="4">
                  <c:v>21353</c:v>
                </c:pt>
                <c:pt idx="5">
                  <c:v>18611</c:v>
                </c:pt>
                <c:pt idx="6">
                  <c:v>16914</c:v>
                </c:pt>
                <c:pt idx="7">
                  <c:v>17335</c:v>
                </c:pt>
                <c:pt idx="8">
                  <c:v>16584</c:v>
                </c:pt>
                <c:pt idx="9">
                  <c:v>17570</c:v>
                </c:pt>
                <c:pt idx="10">
                  <c:v>17461</c:v>
                </c:pt>
                <c:pt idx="11">
                  <c:v>17622</c:v>
                </c:pt>
                <c:pt idx="12">
                  <c:v>28036</c:v>
                </c:pt>
                <c:pt idx="13">
                  <c:v>27892</c:v>
                </c:pt>
                <c:pt idx="14">
                  <c:v>28303</c:v>
                </c:pt>
                <c:pt idx="15">
                  <c:v>27320</c:v>
                </c:pt>
                <c:pt idx="16">
                  <c:v>25581</c:v>
                </c:pt>
                <c:pt idx="17">
                  <c:v>22683</c:v>
                </c:pt>
                <c:pt idx="18">
                  <c:v>21955</c:v>
                </c:pt>
                <c:pt idx="19">
                  <c:v>18465</c:v>
                </c:pt>
                <c:pt idx="20">
                  <c:v>17117</c:v>
                </c:pt>
                <c:pt idx="21">
                  <c:v>16527</c:v>
                </c:pt>
                <c:pt idx="22">
                  <c:v>12986.502915920466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70-4CF8-B2DD-4260A5BB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7888"/>
        <c:axId val="99159424"/>
      </c:lineChart>
      <c:lineChart>
        <c:grouping val="standard"/>
        <c:varyColors val="0"/>
        <c:ser>
          <c:idx val="2"/>
          <c:order val="2"/>
          <c:tx>
            <c:v>TANF Dollars Obligated</c:v>
          </c:tx>
          <c:spPr>
            <a:ln w="25400">
              <a:solidFill>
                <a:srgbClr val="00B050"/>
              </a:solidFill>
              <a:prstDash val="lg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14148666072516891"/>
                  <c:y val="9.751610594130266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D5CFAA80-64AE-4DCC-AF9E-9FC470ECD20B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770-4CF8-B2DD-4260A5BB0F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'Excel Online'!$E$28:$E$50</c:f>
              <c:numCache>
                <c:formatCode>"$"#,##0.0</c:formatCode>
                <c:ptCount val="23"/>
                <c:pt idx="0">
                  <c:v>1.8121659999999999</c:v>
                </c:pt>
                <c:pt idx="1">
                  <c:v>2.1031420000000001</c:v>
                </c:pt>
                <c:pt idx="2">
                  <c:v>3.2505630000000001</c:v>
                </c:pt>
                <c:pt idx="3">
                  <c:v>2.5499299999999998</c:v>
                </c:pt>
                <c:pt idx="4">
                  <c:v>2.5194070000000002</c:v>
                </c:pt>
                <c:pt idx="5">
                  <c:v>2.4446219999999999</c:v>
                </c:pt>
                <c:pt idx="6">
                  <c:v>2.3233630000000001</c:v>
                </c:pt>
                <c:pt idx="7">
                  <c:v>2.576991</c:v>
                </c:pt>
                <c:pt idx="8">
                  <c:v>2.3110909999999998</c:v>
                </c:pt>
                <c:pt idx="9">
                  <c:v>2.1937709999999999</c:v>
                </c:pt>
                <c:pt idx="10">
                  <c:v>2.4756070000000001</c:v>
                </c:pt>
                <c:pt idx="11">
                  <c:v>2.2114747700000001</c:v>
                </c:pt>
                <c:pt idx="12">
                  <c:v>1.1163259999999999</c:v>
                </c:pt>
                <c:pt idx="13">
                  <c:v>1.080195</c:v>
                </c:pt>
                <c:pt idx="14">
                  <c:v>1.0012730000000001</c:v>
                </c:pt>
                <c:pt idx="15">
                  <c:v>1.050743</c:v>
                </c:pt>
                <c:pt idx="16">
                  <c:v>0.80978600000000001</c:v>
                </c:pt>
                <c:pt idx="17">
                  <c:v>0.66615999999999997</c:v>
                </c:pt>
                <c:pt idx="18">
                  <c:v>0.58139275000000001</c:v>
                </c:pt>
                <c:pt idx="19">
                  <c:v>0.66824099999999997</c:v>
                </c:pt>
                <c:pt idx="20">
                  <c:v>0.48000900000000002</c:v>
                </c:pt>
                <c:pt idx="21">
                  <c:v>0.46347748739495803</c:v>
                </c:pt>
                <c:pt idx="22">
                  <c:v>0.36417820168067222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70-4CF8-B2DD-4260A5BB0F89}"/>
            </c:ext>
          </c:extLst>
        </c:ser>
        <c:ser>
          <c:idx val="3"/>
          <c:order val="3"/>
          <c:tx>
            <c:v>Non-TANF Dollars Obligated</c:v>
          </c:tx>
          <c:spPr>
            <a:ln w="25400">
              <a:solidFill>
                <a:srgbClr val="00B0F0"/>
              </a:solidFill>
              <a:prstDash val="lg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8.7914197423105106E-2"/>
                  <c:y val="-5.1041119860017498E-2"/>
                </c:manualLayout>
              </c:layout>
              <c:tx>
                <c:rich>
                  <a:bodyPr/>
                  <a:lstStyle/>
                  <a:p>
                    <a:pPr>
                      <a:defRPr sz="900" baseline="0"/>
                    </a:pPr>
                    <a:r>
                      <a:rPr lang="en-US" sz="1000" baseline="0">
                        <a:latin typeface="Franklin Gothic Medium" panose="020B0603020102020204" pitchFamily="34" charset="0"/>
                      </a:rPr>
                      <a:t>Non-TANF Dollars Obligated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70-4CF8-B2DD-4260A5BB0F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'Excel Online'!$G$28:$G$50</c:f>
              <c:numCache>
                <c:formatCode>"$"#,##0.0</c:formatCode>
                <c:ptCount val="23"/>
                <c:pt idx="0">
                  <c:v>4.7252850000000004</c:v>
                </c:pt>
                <c:pt idx="1">
                  <c:v>4.8119430000000003</c:v>
                </c:pt>
                <c:pt idx="2">
                  <c:v>5.3062050000000003</c:v>
                </c:pt>
                <c:pt idx="3">
                  <c:v>5.7723870000000002</c:v>
                </c:pt>
                <c:pt idx="4">
                  <c:v>5.872217</c:v>
                </c:pt>
                <c:pt idx="5">
                  <c:v>5.5102200000000003</c:v>
                </c:pt>
                <c:pt idx="6">
                  <c:v>5.2426830000000004</c:v>
                </c:pt>
                <c:pt idx="7">
                  <c:v>5.6140429999999997</c:v>
                </c:pt>
                <c:pt idx="8">
                  <c:v>5.5782470000000002</c:v>
                </c:pt>
                <c:pt idx="9">
                  <c:v>5.9269660000000002</c:v>
                </c:pt>
                <c:pt idx="10">
                  <c:v>6.2205339999999998</c:v>
                </c:pt>
                <c:pt idx="11">
                  <c:v>6.1989429399999993</c:v>
                </c:pt>
                <c:pt idx="12">
                  <c:v>8.0303050000000002</c:v>
                </c:pt>
                <c:pt idx="13">
                  <c:v>8.0261390000000006</c:v>
                </c:pt>
                <c:pt idx="14">
                  <c:v>8.1195199999999996</c:v>
                </c:pt>
                <c:pt idx="15">
                  <c:v>7.8626560000000003</c:v>
                </c:pt>
                <c:pt idx="16">
                  <c:v>7.9086239999999997</c:v>
                </c:pt>
                <c:pt idx="17">
                  <c:v>7.4591399999999997</c:v>
                </c:pt>
                <c:pt idx="18">
                  <c:v>7.36894545</c:v>
                </c:pt>
                <c:pt idx="19">
                  <c:v>6.2043140000000001</c:v>
                </c:pt>
                <c:pt idx="20">
                  <c:v>5.7512189999999999</c:v>
                </c:pt>
                <c:pt idx="21">
                  <c:v>5.5529822055850913</c:v>
                </c:pt>
                <c:pt idx="22">
                  <c:v>4.3633944215456673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70-4CF8-B2DD-4260A5BB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73888"/>
        <c:axId val="99175424"/>
      </c:lineChart>
      <c:catAx>
        <c:axId val="991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Franklin Gothic Medium" panose="020B0603020102020204" pitchFamily="34" charset="0"/>
              </a:defRPr>
            </a:pPr>
            <a:endParaRPr lang="en-US"/>
          </a:p>
        </c:txPr>
        <c:crossAx val="99159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15942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35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>
                    <a:latin typeface="Franklin Gothic Medium" pitchFamily="34" charset="0"/>
                  </a:rPr>
                  <a:t>Support Orders</a:t>
                </a:r>
              </a:p>
            </c:rich>
          </c:tx>
          <c:layout>
            <c:manualLayout>
              <c:xMode val="edge"/>
              <c:yMode val="edge"/>
              <c:x val="4.9893296048274401E-4"/>
              <c:y val="0.393098703571144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Franklin Gothic Medium" panose="020B0603020102020204" pitchFamily="34" charset="0"/>
              </a:defRPr>
            </a:pPr>
            <a:endParaRPr lang="en-US"/>
          </a:p>
        </c:txPr>
        <c:crossAx val="99157888"/>
        <c:crosses val="autoZero"/>
        <c:crossBetween val="midCat"/>
        <c:majorUnit val="5000"/>
        <c:minorUnit val="56"/>
      </c:valAx>
      <c:catAx>
        <c:axId val="99173888"/>
        <c:scaling>
          <c:orientation val="minMax"/>
        </c:scaling>
        <c:delete val="1"/>
        <c:axPos val="b"/>
        <c:majorTickMark val="out"/>
        <c:minorTickMark val="none"/>
        <c:tickLblPos val="none"/>
        <c:crossAx val="99175424"/>
        <c:crosses val="autoZero"/>
        <c:auto val="1"/>
        <c:lblAlgn val="ctr"/>
        <c:lblOffset val="100"/>
        <c:noMultiLvlLbl val="0"/>
      </c:catAx>
      <c:valAx>
        <c:axId val="99175424"/>
        <c:scaling>
          <c:orientation val="minMax"/>
          <c:max val="1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>
                    <a:latin typeface="Franklin Gothic Medium" pitchFamily="34" charset="0"/>
                  </a:rPr>
                  <a:t>Dollars Obligated ($ millions)</a:t>
                </a:r>
              </a:p>
            </c:rich>
          </c:tx>
          <c:layout>
            <c:manualLayout>
              <c:xMode val="edge"/>
              <c:yMode val="edge"/>
              <c:x val="0.96977539022575465"/>
              <c:y val="0.29656936822291158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Franklin Gothic Medium" panose="020B0603020102020204" pitchFamily="34" charset="0"/>
              </a:defRPr>
            </a:pPr>
            <a:endParaRPr lang="en-US"/>
          </a:p>
        </c:txPr>
        <c:crossAx val="99173888"/>
        <c:crosses val="max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ranklin Gothic Book" pitchFamily="34" charset="0"/>
          <a:ea typeface="Verdana"/>
          <a:cs typeface="Verdana"/>
        </a:defRPr>
      </a:pPr>
      <a:endParaRPr lang="en-US"/>
    </a:p>
  </c:txPr>
  <c:printSettings>
    <c:headerFooter alignWithMargins="0"/>
    <c:pageMargins b="0.3000000000000001" l="0.3000000000000001" r="0.3000000000000001" t="0.300000000000000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2570659488562"/>
          <c:y val="0.20343185947040529"/>
          <c:w val="0.82099596231493965"/>
          <c:h val="0.67892319365424414"/>
        </c:manualLayout>
      </c:layout>
      <c:lineChart>
        <c:grouping val="standard"/>
        <c:varyColors val="0"/>
        <c:ser>
          <c:idx val="0"/>
          <c:order val="0"/>
          <c:tx>
            <c:v>TANF Support Orders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37676907479431831"/>
                  <c:y val="-6.719280735783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AA-40D4-A043-0FBABF2AAD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'from Terry 11-08-10'!$C$32:$C$42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'from Terry 11-08-10'!$D$32:$D$42</c:f>
              <c:numCache>
                <c:formatCode>#,##0</c:formatCode>
                <c:ptCount val="11"/>
                <c:pt idx="0">
                  <c:v>9603</c:v>
                </c:pt>
                <c:pt idx="1">
                  <c:v>9138</c:v>
                </c:pt>
                <c:pt idx="2">
                  <c:v>8373</c:v>
                </c:pt>
                <c:pt idx="3">
                  <c:v>9650</c:v>
                </c:pt>
                <c:pt idx="4">
                  <c:v>9811</c:v>
                </c:pt>
                <c:pt idx="5">
                  <c:v>9365</c:v>
                </c:pt>
                <c:pt idx="6">
                  <c:v>8753</c:v>
                </c:pt>
                <c:pt idx="7">
                  <c:v>8162</c:v>
                </c:pt>
                <c:pt idx="8">
                  <c:v>8352</c:v>
                </c:pt>
                <c:pt idx="9">
                  <c:v>9780</c:v>
                </c:pt>
                <c:pt idx="10">
                  <c:v>10315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A-40D4-A043-0FBABF2AAD2D}"/>
            </c:ext>
          </c:extLst>
        </c:ser>
        <c:ser>
          <c:idx val="1"/>
          <c:order val="1"/>
          <c:tx>
            <c:v>Non_TANF Support Orders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8.0712865131428058E-2"/>
                  <c:y val="-4.9730255815949337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defRPr>
                    </a:pPr>
                    <a:r>
                      <a:t>Non-TANF Support Orders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AA-40D4-A043-0FBABF2AAD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'from Terry 11-08-10'!$C$32:$C$42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'from Terry 11-08-10'!$F$32:$F$42</c:f>
              <c:numCache>
                <c:formatCode>#,##0</c:formatCode>
                <c:ptCount val="11"/>
                <c:pt idx="0">
                  <c:v>21590</c:v>
                </c:pt>
                <c:pt idx="1">
                  <c:v>22554</c:v>
                </c:pt>
                <c:pt idx="2">
                  <c:v>21353</c:v>
                </c:pt>
                <c:pt idx="3">
                  <c:v>18611</c:v>
                </c:pt>
                <c:pt idx="4">
                  <c:v>16914</c:v>
                </c:pt>
                <c:pt idx="5">
                  <c:v>17335</c:v>
                </c:pt>
                <c:pt idx="6">
                  <c:v>16584</c:v>
                </c:pt>
                <c:pt idx="7">
                  <c:v>17570</c:v>
                </c:pt>
                <c:pt idx="8">
                  <c:v>17461</c:v>
                </c:pt>
                <c:pt idx="9">
                  <c:v>17622</c:v>
                </c:pt>
                <c:pt idx="10">
                  <c:v>18019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AA-40D4-A043-0FBABF2AA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4752"/>
        <c:axId val="99276288"/>
      </c:lineChart>
      <c:lineChart>
        <c:grouping val="standard"/>
        <c:varyColors val="0"/>
        <c:ser>
          <c:idx val="2"/>
          <c:order val="2"/>
          <c:tx>
            <c:v>TANF Dollars Obligated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7.5329285050674183E-2"/>
                  <c:y val="-9.90574182330584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AA-40D4-A043-0FBABF2AAD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'from Terry 11-08-10'!$E$32:$E$42</c:f>
              <c:numCache>
                <c:formatCode>"$"#,##0.0</c:formatCode>
                <c:ptCount val="11"/>
                <c:pt idx="0">
                  <c:v>3.2505630000000001</c:v>
                </c:pt>
                <c:pt idx="1">
                  <c:v>2.5499299999999998</c:v>
                </c:pt>
                <c:pt idx="2">
                  <c:v>2.5194070000000002</c:v>
                </c:pt>
                <c:pt idx="3">
                  <c:v>2.4446219999999999</c:v>
                </c:pt>
                <c:pt idx="4">
                  <c:v>2.3233630000000001</c:v>
                </c:pt>
                <c:pt idx="5">
                  <c:v>2.576991</c:v>
                </c:pt>
                <c:pt idx="6">
                  <c:v>2.3110909999999998</c:v>
                </c:pt>
                <c:pt idx="7">
                  <c:v>2.1937709999999999</c:v>
                </c:pt>
                <c:pt idx="8">
                  <c:v>2.4756070000000001</c:v>
                </c:pt>
                <c:pt idx="9">
                  <c:v>2.2114747700000001</c:v>
                </c:pt>
                <c:pt idx="10">
                  <c:v>2.2333280000000002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AA-40D4-A043-0FBABF2AAD2D}"/>
            </c:ext>
          </c:extLst>
        </c:ser>
        <c:ser>
          <c:idx val="3"/>
          <c:order val="3"/>
          <c:tx>
            <c:v>Non-TANF Dollars Obligated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0.1580407159737604"/>
                  <c:y val="9.53731359497771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AA-40D4-A043-0FBABF2AAD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'from Terry 11-08-10'!$G$32:$G$42</c:f>
              <c:numCache>
                <c:formatCode>"$"#,##0.0</c:formatCode>
                <c:ptCount val="11"/>
                <c:pt idx="0">
                  <c:v>5.3062050000000003</c:v>
                </c:pt>
                <c:pt idx="1">
                  <c:v>5.7723870000000002</c:v>
                </c:pt>
                <c:pt idx="2">
                  <c:v>5.872217</c:v>
                </c:pt>
                <c:pt idx="3">
                  <c:v>5.5102200000000003</c:v>
                </c:pt>
                <c:pt idx="4">
                  <c:v>5.2426830000000004</c:v>
                </c:pt>
                <c:pt idx="5">
                  <c:v>5.6140429999999997</c:v>
                </c:pt>
                <c:pt idx="6">
                  <c:v>5.5782470000000002</c:v>
                </c:pt>
                <c:pt idx="7">
                  <c:v>5.9269660000000002</c:v>
                </c:pt>
                <c:pt idx="8">
                  <c:v>6.2205339999999998</c:v>
                </c:pt>
                <c:pt idx="9">
                  <c:v>6.1989429399999993</c:v>
                </c:pt>
                <c:pt idx="10">
                  <c:v>5.8948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AA-40D4-A043-0FBABF2AA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8208"/>
        <c:axId val="99280000"/>
      </c:lineChart>
      <c:catAx>
        <c:axId val="992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92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276288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Support Orders</a:t>
                </a:r>
              </a:p>
            </c:rich>
          </c:tx>
          <c:layout>
            <c:manualLayout>
              <c:xMode val="edge"/>
              <c:yMode val="edge"/>
              <c:x val="6.7294751009421309E-3"/>
              <c:y val="0.41666769594977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9274752"/>
        <c:crosses val="autoZero"/>
        <c:crossBetween val="between"/>
        <c:majorUnit val="7000"/>
        <c:minorUnit val="56"/>
      </c:valAx>
      <c:catAx>
        <c:axId val="99278208"/>
        <c:scaling>
          <c:orientation val="minMax"/>
        </c:scaling>
        <c:delete val="1"/>
        <c:axPos val="b"/>
        <c:majorTickMark val="out"/>
        <c:minorTickMark val="none"/>
        <c:tickLblPos val="none"/>
        <c:crossAx val="99280000"/>
        <c:crosses val="autoZero"/>
        <c:auto val="1"/>
        <c:lblAlgn val="ctr"/>
        <c:lblOffset val="100"/>
        <c:noMultiLvlLbl val="0"/>
      </c:catAx>
      <c:valAx>
        <c:axId val="99280000"/>
        <c:scaling>
          <c:orientation val="minMax"/>
          <c:max val="8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Dollars Obligated ($ millions)</a:t>
                </a:r>
              </a:p>
            </c:rich>
          </c:tx>
          <c:layout>
            <c:manualLayout>
              <c:xMode val="edge"/>
              <c:yMode val="edge"/>
              <c:x val="0.96769851951547825"/>
              <c:y val="0.29656939941330862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9278208"/>
        <c:crosses val="max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30000000000000027" l="0.30000000000000027" r="0.30000000000000027" t="0.30000000000000027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1</xdr:row>
      <xdr:rowOff>114300</xdr:rowOff>
    </xdr:from>
    <xdr:to>
      <xdr:col>11</xdr:col>
      <xdr:colOff>733425</xdr:colOff>
      <xdr:row>18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0.00789</cdr:x>
      <cdr:y>0.03339</cdr:y>
    </cdr:from>
    <cdr:to>
      <cdr:x>0.9868</cdr:x>
      <cdr:y>0.10436</cdr:y>
    </cdr:to>
    <cdr:sp macro="" textlink="">
      <cdr:nvSpPr>
        <cdr:cNvPr id="66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380" y="125932"/>
          <a:ext cx="7990769" cy="26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itchFamily="34" charset="0"/>
            </a:rPr>
            <a:t>New Child Support Orders and Dollars Obligated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1</xdr:row>
      <xdr:rowOff>152400</xdr:rowOff>
    </xdr:from>
    <xdr:to>
      <xdr:col>10</xdr:col>
      <xdr:colOff>1047750</xdr:colOff>
      <xdr:row>18</xdr:row>
      <xdr:rowOff>152400</xdr:rowOff>
    </xdr:to>
    <xdr:graphicFrame macro="">
      <xdr:nvGraphicFramePr>
        <xdr:cNvPr id="3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0.00672</cdr:x>
      <cdr:y>0.06369</cdr:y>
    </cdr:from>
    <cdr:to>
      <cdr:x>0.98563</cdr:x>
      <cdr:y>0.13466</cdr:y>
    </cdr:to>
    <cdr:sp macro="" textlink="">
      <cdr:nvSpPr>
        <cdr:cNvPr id="66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1275"/>
          <a:ext cx="6937167" cy="276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Verdana"/>
            </a:rPr>
            <a:t>New Child Support Orders and Dollars Obligated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pane ySplit="1" topLeftCell="A13" activePane="bottomLeft" state="frozen"/>
      <selection pane="bottomLeft" activeCell="G29" sqref="G29"/>
    </sheetView>
  </sheetViews>
  <sheetFormatPr defaultColWidth="8.88671875" defaultRowHeight="12.75"/>
  <cols>
    <col min="1" max="1" width="4.33203125" style="93" bestFit="1" customWidth="1"/>
    <col min="2" max="2" width="16.21875" style="55" customWidth="1"/>
    <col min="3" max="3" width="16.5546875" style="55" customWidth="1"/>
    <col min="4" max="4" width="20.44140625" style="55" customWidth="1"/>
    <col min="5" max="5" width="21.33203125" style="55" customWidth="1"/>
    <col min="6" max="8" width="20.77734375" style="55" customWidth="1"/>
    <col min="9" max="9" width="22.77734375" style="55" bestFit="1" customWidth="1"/>
    <col min="10" max="10" width="8.88671875" style="55" customWidth="1"/>
    <col min="11" max="16384" width="8.88671875" style="55"/>
  </cols>
  <sheetData>
    <row r="1" spans="1:9" ht="15" customHeight="1">
      <c r="A1" s="100" t="s">
        <v>55</v>
      </c>
      <c r="B1" s="101" t="s">
        <v>43</v>
      </c>
      <c r="C1" s="102" t="s">
        <v>45</v>
      </c>
      <c r="D1" s="101" t="s">
        <v>44</v>
      </c>
      <c r="E1" s="102" t="s">
        <v>46</v>
      </c>
      <c r="F1" s="103" t="s">
        <v>47</v>
      </c>
      <c r="G1" s="103" t="s">
        <v>48</v>
      </c>
      <c r="H1" s="102" t="s">
        <v>49</v>
      </c>
      <c r="I1" s="102" t="s">
        <v>50</v>
      </c>
    </row>
    <row r="2" spans="1:9" ht="15" customHeight="1">
      <c r="A2" s="96">
        <v>1993</v>
      </c>
      <c r="B2" s="97">
        <f>+'New Obligations'!B4</f>
        <v>15039</v>
      </c>
      <c r="C2" s="98">
        <f>(+'New Obligations'!C4)/1000000</f>
        <v>3.2421069999999999</v>
      </c>
      <c r="D2" s="97">
        <f>+'New Obligations'!D4</f>
        <v>14065</v>
      </c>
      <c r="E2" s="98">
        <f>(+'New Obligations'!E4)/1000000</f>
        <v>3.290006</v>
      </c>
      <c r="F2" s="97">
        <f>+D2+B2</f>
        <v>29104</v>
      </c>
      <c r="G2" s="98">
        <f>+C2+E2</f>
        <v>6.5321129999999998</v>
      </c>
      <c r="H2" s="99">
        <f>+(+C2*1000000)/B2</f>
        <v>215.57995877385466</v>
      </c>
      <c r="I2" s="99">
        <f>+(+E2*1000000)/D2</f>
        <v>233.91439744045502</v>
      </c>
    </row>
    <row r="3" spans="1:9" ht="15" customHeight="1">
      <c r="A3" s="96">
        <v>1994</v>
      </c>
      <c r="B3" s="97">
        <f>+'New Obligations'!B5</f>
        <v>13093</v>
      </c>
      <c r="C3" s="98">
        <f>(+'New Obligations'!C5)/1000000</f>
        <v>2.7696019999999999</v>
      </c>
      <c r="D3" s="97">
        <f>+'New Obligations'!D5</f>
        <v>13932</v>
      </c>
      <c r="E3" s="98">
        <f>(+'New Obligations'!E5)/1000000</f>
        <v>3.2073399999999999</v>
      </c>
      <c r="F3" s="97">
        <f t="shared" ref="F3:F16" si="0">+D3+B3</f>
        <v>27025</v>
      </c>
      <c r="G3" s="98">
        <f t="shared" ref="G3:G16" si="1">+C3+E3</f>
        <v>5.9769419999999993</v>
      </c>
      <c r="H3" s="99">
        <f>+(+C3*1000000)/B3</f>
        <v>211.53303291835331</v>
      </c>
      <c r="I3" s="99">
        <f>+(+E3*1000000)/D3</f>
        <v>230.21389606660924</v>
      </c>
    </row>
    <row r="4" spans="1:9" ht="15" customHeight="1">
      <c r="A4" s="96">
        <v>1995</v>
      </c>
      <c r="B4" s="97">
        <f>+'New Obligations'!B6</f>
        <v>12533</v>
      </c>
      <c r="C4" s="98">
        <f>(+'New Obligations'!C6)/1000000</f>
        <v>2.762283</v>
      </c>
      <c r="D4" s="97">
        <f>+'New Obligations'!D6</f>
        <v>18027</v>
      </c>
      <c r="E4" s="98">
        <f>(+'New Obligations'!E6)/1000000</f>
        <v>7.8187030000000002</v>
      </c>
      <c r="F4" s="97">
        <f t="shared" si="0"/>
        <v>30560</v>
      </c>
      <c r="G4" s="98">
        <f t="shared" si="1"/>
        <v>10.580985999999999</v>
      </c>
      <c r="H4" s="99">
        <f>+(+C4*1000000)/B4</f>
        <v>220.40078193568979</v>
      </c>
      <c r="I4" s="99">
        <f>+(+E4*1000000)/D4</f>
        <v>433.72180617961948</v>
      </c>
    </row>
    <row r="5" spans="1:9" ht="15" customHeight="1">
      <c r="A5" s="96">
        <v>1996</v>
      </c>
      <c r="B5" s="97">
        <f>+'New Obligations'!B7</f>
        <v>13091</v>
      </c>
      <c r="C5" s="98">
        <f>(+'New Obligations'!C7)/1000000</f>
        <v>2.2876370000000001</v>
      </c>
      <c r="D5" s="97">
        <f>+'New Obligations'!D7</f>
        <v>19422</v>
      </c>
      <c r="E5" s="98">
        <f>(+'New Obligations'!E7)/1000000</f>
        <v>4.227646</v>
      </c>
      <c r="F5" s="97">
        <f t="shared" si="0"/>
        <v>32513</v>
      </c>
      <c r="G5" s="98">
        <f t="shared" si="1"/>
        <v>6.5152830000000002</v>
      </c>
      <c r="H5" s="99">
        <f>+(+C5*1000000)/B5</f>
        <v>174.74883507753418</v>
      </c>
      <c r="I5" s="99">
        <f>+(+E5*1000000)/D5</f>
        <v>217.67305117907529</v>
      </c>
    </row>
    <row r="6" spans="1:9" ht="15" customHeight="1">
      <c r="A6" s="96">
        <v>1997</v>
      </c>
      <c r="B6" s="97">
        <f>+'New Obligations'!B8</f>
        <v>12264</v>
      </c>
      <c r="C6" s="98">
        <f>(+'New Obligations'!C8)/1000000</f>
        <v>2.2321360000000001</v>
      </c>
      <c r="D6" s="97">
        <f>+'New Obligations'!D8</f>
        <v>19931</v>
      </c>
      <c r="E6" s="98">
        <f>(+'New Obligations'!E8)/1000000</f>
        <v>4.5159469999999997</v>
      </c>
      <c r="F6" s="97">
        <f t="shared" si="0"/>
        <v>32195</v>
      </c>
      <c r="G6" s="98">
        <f t="shared" si="1"/>
        <v>6.7480829999999994</v>
      </c>
      <c r="H6" s="99">
        <f>+(+C6*1000000)/B6</f>
        <v>182.00717547292891</v>
      </c>
      <c r="I6" s="99">
        <f>+(+E6*1000000)/D6</f>
        <v>226.57904771461543</v>
      </c>
    </row>
    <row r="7" spans="1:9" ht="15" customHeight="1">
      <c r="A7" s="96">
        <v>1998</v>
      </c>
      <c r="B7" s="97">
        <f>+'New Obligations'!B9</f>
        <v>9769</v>
      </c>
      <c r="C7" s="98">
        <f>(+'New Obligations'!C9)/1000000</f>
        <v>1.8121659999999999</v>
      </c>
      <c r="D7" s="97">
        <f>+'New Obligations'!D9</f>
        <v>20192</v>
      </c>
      <c r="E7" s="98">
        <f>(+'New Obligations'!E9)/1000000</f>
        <v>4.7252850000000004</v>
      </c>
      <c r="F7" s="97">
        <f t="shared" si="0"/>
        <v>29961</v>
      </c>
      <c r="G7" s="98">
        <f t="shared" si="1"/>
        <v>6.5374510000000008</v>
      </c>
      <c r="H7" s="99">
        <f t="shared" ref="H7:H16" si="2">+(+C7*1000000)/B7</f>
        <v>185.50168901627598</v>
      </c>
      <c r="I7" s="99">
        <f t="shared" ref="I7:I16" si="3">+(+E7*1000000)/D7</f>
        <v>234.01768026941363</v>
      </c>
    </row>
    <row r="8" spans="1:9" ht="15" customHeight="1">
      <c r="A8" s="96" t="s">
        <v>31</v>
      </c>
      <c r="B8" s="97">
        <f>+'New Obligations'!B10</f>
        <v>9127</v>
      </c>
      <c r="C8" s="98">
        <f>(+'New Obligations'!C10)/1000000</f>
        <v>2.1031420000000001</v>
      </c>
      <c r="D8" s="97">
        <f>+'New Obligations'!D10</f>
        <v>20536</v>
      </c>
      <c r="E8" s="98">
        <f>(+'New Obligations'!E10)/1000000</f>
        <v>4.8119430000000003</v>
      </c>
      <c r="F8" s="97">
        <f t="shared" si="0"/>
        <v>29663</v>
      </c>
      <c r="G8" s="98">
        <f t="shared" si="1"/>
        <v>6.9150850000000004</v>
      </c>
      <c r="H8" s="99">
        <f t="shared" si="2"/>
        <v>230.43080968554838</v>
      </c>
      <c r="I8" s="99">
        <f t="shared" si="3"/>
        <v>234.31744253992989</v>
      </c>
    </row>
    <row r="9" spans="1:9" ht="15" customHeight="1">
      <c r="A9" s="96" t="s">
        <v>30</v>
      </c>
      <c r="B9" s="97">
        <f>+'New Obligations'!B11</f>
        <v>9603</v>
      </c>
      <c r="C9" s="98">
        <f>(+'New Obligations'!C11)/1000000</f>
        <v>3.2505630000000001</v>
      </c>
      <c r="D9" s="97">
        <f>+'New Obligations'!D11</f>
        <v>21590</v>
      </c>
      <c r="E9" s="98">
        <f>(+'New Obligations'!E11)/1000000</f>
        <v>5.3062050000000003</v>
      </c>
      <c r="F9" s="97">
        <f t="shared" si="0"/>
        <v>31193</v>
      </c>
      <c r="G9" s="98">
        <f t="shared" si="1"/>
        <v>8.5567679999999999</v>
      </c>
      <c r="H9" s="99">
        <f t="shared" si="2"/>
        <v>338.49453295845046</v>
      </c>
      <c r="I9" s="99">
        <f t="shared" si="3"/>
        <v>245.77142195460863</v>
      </c>
    </row>
    <row r="10" spans="1:9" ht="15" customHeight="1">
      <c r="A10" s="96" t="s">
        <v>29</v>
      </c>
      <c r="B10" s="97">
        <f>+'New Obligations'!B12</f>
        <v>9138</v>
      </c>
      <c r="C10" s="98">
        <f>(+'New Obligations'!C12)/1000000</f>
        <v>2.5499299999999998</v>
      </c>
      <c r="D10" s="97">
        <f>+'New Obligations'!D12</f>
        <v>22554</v>
      </c>
      <c r="E10" s="98">
        <f>(+'New Obligations'!E12)/1000000</f>
        <v>5.7723870000000002</v>
      </c>
      <c r="F10" s="97">
        <f t="shared" si="0"/>
        <v>31692</v>
      </c>
      <c r="G10" s="98">
        <f t="shared" si="1"/>
        <v>8.322317</v>
      </c>
      <c r="H10" s="99">
        <f t="shared" si="2"/>
        <v>279.0468373823594</v>
      </c>
      <c r="I10" s="99">
        <f t="shared" si="3"/>
        <v>255.93628624634212</v>
      </c>
    </row>
    <row r="11" spans="1:9" ht="15" customHeight="1">
      <c r="A11" s="96" t="s">
        <v>28</v>
      </c>
      <c r="B11" s="97">
        <f>+'New Obligations'!B13</f>
        <v>8373</v>
      </c>
      <c r="C11" s="98">
        <f>(+'New Obligations'!C13)/1000000</f>
        <v>2.5194070000000002</v>
      </c>
      <c r="D11" s="97">
        <f>+'New Obligations'!D13</f>
        <v>21353</v>
      </c>
      <c r="E11" s="98">
        <f>(+'New Obligations'!E13)/1000000</f>
        <v>5.872217</v>
      </c>
      <c r="F11" s="97">
        <f t="shared" si="0"/>
        <v>29726</v>
      </c>
      <c r="G11" s="98">
        <f t="shared" si="1"/>
        <v>8.3916240000000002</v>
      </c>
      <c r="H11" s="99">
        <f t="shared" si="2"/>
        <v>300.89657231577689</v>
      </c>
      <c r="I11" s="99">
        <f t="shared" si="3"/>
        <v>275.00665011942118</v>
      </c>
    </row>
    <row r="12" spans="1:9" ht="15" customHeight="1">
      <c r="A12" s="96" t="s">
        <v>27</v>
      </c>
      <c r="B12" s="97">
        <f>+'New Obligations'!B14</f>
        <v>9650</v>
      </c>
      <c r="C12" s="98">
        <f>(+'New Obligations'!C14)/1000000</f>
        <v>2.4446219999999999</v>
      </c>
      <c r="D12" s="97">
        <f>+'New Obligations'!D14</f>
        <v>18611</v>
      </c>
      <c r="E12" s="98">
        <f>(+'New Obligations'!E14)/1000000</f>
        <v>5.5102200000000003</v>
      </c>
      <c r="F12" s="97">
        <f t="shared" si="0"/>
        <v>28261</v>
      </c>
      <c r="G12" s="98">
        <f t="shared" si="1"/>
        <v>7.9548420000000002</v>
      </c>
      <c r="H12" s="99">
        <f t="shared" si="2"/>
        <v>253.32870466321245</v>
      </c>
      <c r="I12" s="99">
        <f t="shared" si="3"/>
        <v>296.07328998979096</v>
      </c>
    </row>
    <row r="13" spans="1:9" ht="15" customHeight="1">
      <c r="A13" s="96" t="s">
        <v>26</v>
      </c>
      <c r="B13" s="97">
        <f>+'New Obligations'!B15</f>
        <v>9811</v>
      </c>
      <c r="C13" s="98">
        <f>(+'New Obligations'!C15)/1000000</f>
        <v>2.3233630000000001</v>
      </c>
      <c r="D13" s="97">
        <f>+'New Obligations'!D15</f>
        <v>16914</v>
      </c>
      <c r="E13" s="98">
        <f>(+'New Obligations'!E15)/1000000</f>
        <v>5.2426830000000004</v>
      </c>
      <c r="F13" s="97">
        <f t="shared" si="0"/>
        <v>26725</v>
      </c>
      <c r="G13" s="98">
        <f t="shared" si="1"/>
        <v>7.566046</v>
      </c>
      <c r="H13" s="99">
        <f t="shared" si="2"/>
        <v>236.81204770155946</v>
      </c>
      <c r="I13" s="99">
        <f t="shared" si="3"/>
        <v>309.96115643845337</v>
      </c>
    </row>
    <row r="14" spans="1:9" ht="15" customHeight="1">
      <c r="A14" s="96" t="s">
        <v>25</v>
      </c>
      <c r="B14" s="97">
        <f>+'New Obligations'!B16</f>
        <v>9365</v>
      </c>
      <c r="C14" s="98">
        <f>(+'New Obligations'!C16)/1000000</f>
        <v>2.576991</v>
      </c>
      <c r="D14" s="97">
        <f>+'New Obligations'!D16</f>
        <v>17335</v>
      </c>
      <c r="E14" s="98">
        <f>(+'New Obligations'!E16)/1000000</f>
        <v>5.6140429999999997</v>
      </c>
      <c r="F14" s="97">
        <f t="shared" si="0"/>
        <v>26700</v>
      </c>
      <c r="G14" s="98">
        <f t="shared" si="1"/>
        <v>8.1910340000000001</v>
      </c>
      <c r="H14" s="99">
        <f t="shared" si="2"/>
        <v>275.17255739455419</v>
      </c>
      <c r="I14" s="99">
        <f t="shared" si="3"/>
        <v>323.8559561580617</v>
      </c>
    </row>
    <row r="15" spans="1:9" ht="15" customHeight="1">
      <c r="A15" s="96" t="s">
        <v>12</v>
      </c>
      <c r="B15" s="97">
        <f>+'New Obligations'!B17</f>
        <v>8753</v>
      </c>
      <c r="C15" s="98">
        <f>(+'New Obligations'!C17)/1000000</f>
        <v>2.3110909999999998</v>
      </c>
      <c r="D15" s="97">
        <f>+'New Obligations'!D17</f>
        <v>16584</v>
      </c>
      <c r="E15" s="98">
        <f>(+'New Obligations'!E17)/1000000</f>
        <v>5.5782470000000002</v>
      </c>
      <c r="F15" s="97">
        <f t="shared" si="0"/>
        <v>25337</v>
      </c>
      <c r="G15" s="98">
        <f t="shared" si="1"/>
        <v>7.8893380000000004</v>
      </c>
      <c r="H15" s="99">
        <f t="shared" si="2"/>
        <v>264.03415971666857</v>
      </c>
      <c r="I15" s="99">
        <f t="shared" si="3"/>
        <v>336.36318137964304</v>
      </c>
    </row>
    <row r="16" spans="1:9" ht="15" customHeight="1">
      <c r="A16" s="96" t="s">
        <v>11</v>
      </c>
      <c r="B16" s="97">
        <f>+'New Obligations'!B18</f>
        <v>8162</v>
      </c>
      <c r="C16" s="98">
        <f>(+'New Obligations'!C18)/1000000</f>
        <v>2.1937709999999999</v>
      </c>
      <c r="D16" s="97">
        <f>+'New Obligations'!D18</f>
        <v>17570</v>
      </c>
      <c r="E16" s="98">
        <f>(+'New Obligations'!E18)/1000000</f>
        <v>5.9269660000000002</v>
      </c>
      <c r="F16" s="97">
        <f t="shared" si="0"/>
        <v>25732</v>
      </c>
      <c r="G16" s="98">
        <f t="shared" si="1"/>
        <v>8.1207370000000001</v>
      </c>
      <c r="H16" s="99">
        <f t="shared" si="2"/>
        <v>268.77860818426853</v>
      </c>
      <c r="I16" s="99">
        <f t="shared" si="3"/>
        <v>337.33443369379626</v>
      </c>
    </row>
    <row r="17" spans="1:9" ht="15" customHeight="1">
      <c r="A17" s="96" t="s">
        <v>19</v>
      </c>
      <c r="B17" s="97">
        <f>+'New Obligations'!B19</f>
        <v>8352</v>
      </c>
      <c r="C17" s="98">
        <f>(+'New Obligations'!C19)/1000000</f>
        <v>2.4756070000000001</v>
      </c>
      <c r="D17" s="97">
        <f>+'New Obligations'!D19</f>
        <v>17461</v>
      </c>
      <c r="E17" s="98">
        <f>(+'New Obligations'!E19)/1000000</f>
        <v>6.2205339999999998</v>
      </c>
      <c r="F17" s="97">
        <f t="shared" ref="F17:F23" si="4">+D17+B17</f>
        <v>25813</v>
      </c>
      <c r="G17" s="98">
        <f t="shared" ref="G17:G22" si="5">+C17+E17</f>
        <v>8.6961410000000008</v>
      </c>
      <c r="H17" s="99">
        <f t="shared" ref="H17:H22" si="6">+(+C17*1000000)/B17</f>
        <v>296.40888409961684</v>
      </c>
      <c r="I17" s="99">
        <f t="shared" ref="I17:I22" si="7">+(+E17*1000000)/D17</f>
        <v>356.25302101826929</v>
      </c>
    </row>
    <row r="18" spans="1:9" ht="15" customHeight="1">
      <c r="A18" s="96" t="s">
        <v>21</v>
      </c>
      <c r="B18" s="97">
        <f>+'New Obligations'!B20</f>
        <v>9780</v>
      </c>
      <c r="C18" s="98">
        <f>(+'New Obligations'!C20)/1000000</f>
        <v>2.2114747700000001</v>
      </c>
      <c r="D18" s="97">
        <f>+'New Obligations'!D20</f>
        <v>17622</v>
      </c>
      <c r="E18" s="98">
        <f>(+'New Obligations'!E20)/1000000</f>
        <v>6.1989429399999993</v>
      </c>
      <c r="F18" s="97">
        <f t="shared" si="4"/>
        <v>27402</v>
      </c>
      <c r="G18" s="98">
        <f t="shared" si="5"/>
        <v>8.410417709999999</v>
      </c>
      <c r="H18" s="99">
        <f t="shared" si="6"/>
        <v>226.12216462167689</v>
      </c>
      <c r="I18" s="99">
        <f t="shared" si="7"/>
        <v>351.77295085688343</v>
      </c>
    </row>
    <row r="19" spans="1:9" ht="15" customHeight="1">
      <c r="A19" s="96" t="s">
        <v>32</v>
      </c>
      <c r="B19" s="97">
        <f>+'New Obligations'!B21</f>
        <v>7990</v>
      </c>
      <c r="C19" s="98">
        <f>(+'New Obligations'!C21)/1000000</f>
        <v>1.1163259999999999</v>
      </c>
      <c r="D19" s="97">
        <f>+'New Obligations'!D21</f>
        <v>28036</v>
      </c>
      <c r="E19" s="98">
        <f>(+'New Obligations'!E21)/1000000</f>
        <v>8.0303050000000002</v>
      </c>
      <c r="F19" s="97">
        <f t="shared" si="4"/>
        <v>36026</v>
      </c>
      <c r="G19" s="98">
        <f t="shared" si="5"/>
        <v>9.1466309999999993</v>
      </c>
      <c r="H19" s="99">
        <f t="shared" si="6"/>
        <v>139.71539424280351</v>
      </c>
      <c r="I19" s="99">
        <f t="shared" si="7"/>
        <v>286.42834213154515</v>
      </c>
    </row>
    <row r="20" spans="1:9" ht="15" customHeight="1">
      <c r="A20" s="96" t="s">
        <v>37</v>
      </c>
      <c r="B20" s="97">
        <f>+'New Obligations'!B22</f>
        <v>8066</v>
      </c>
      <c r="C20" s="98">
        <f>(+'New Obligations'!C22)/1000000</f>
        <v>1.080195</v>
      </c>
      <c r="D20" s="97">
        <f>+'New Obligations'!D22</f>
        <v>27892</v>
      </c>
      <c r="E20" s="98">
        <f>(+'New Obligations'!E22)/1000000</f>
        <v>8.0261390000000006</v>
      </c>
      <c r="F20" s="97">
        <f t="shared" si="4"/>
        <v>35958</v>
      </c>
      <c r="G20" s="98">
        <f t="shared" si="5"/>
        <v>9.1063340000000004</v>
      </c>
      <c r="H20" s="99">
        <f t="shared" si="6"/>
        <v>133.91953880485991</v>
      </c>
      <c r="I20" s="99">
        <f t="shared" si="7"/>
        <v>287.75774415603041</v>
      </c>
    </row>
    <row r="21" spans="1:9" ht="15" customHeight="1">
      <c r="A21" s="96" t="s">
        <v>38</v>
      </c>
      <c r="B21" s="97">
        <f>+'New Obligations'!B23</f>
        <v>7492</v>
      </c>
      <c r="C21" s="98">
        <f>(+'New Obligations'!C23)/1000000</f>
        <v>1.0012730000000001</v>
      </c>
      <c r="D21" s="97">
        <f>+'New Obligations'!D23</f>
        <v>28303</v>
      </c>
      <c r="E21" s="98">
        <f>(+'New Obligations'!E23)/1000000</f>
        <v>8.1195199999999996</v>
      </c>
      <c r="F21" s="97">
        <f t="shared" si="4"/>
        <v>35795</v>
      </c>
      <c r="G21" s="98">
        <f t="shared" si="5"/>
        <v>9.120792999999999</v>
      </c>
      <c r="H21" s="99">
        <f t="shared" si="6"/>
        <v>133.64562199679659</v>
      </c>
      <c r="I21" s="99">
        <f t="shared" si="7"/>
        <v>286.87842278203726</v>
      </c>
    </row>
    <row r="22" spans="1:9" ht="15" customHeight="1">
      <c r="A22" s="96" t="s">
        <v>39</v>
      </c>
      <c r="B22" s="97">
        <f>+'New Obligations'!B24</f>
        <v>7803</v>
      </c>
      <c r="C22" s="98">
        <f>(+'New Obligations'!C24)/1000000</f>
        <v>1.050743</v>
      </c>
      <c r="D22" s="97">
        <f>+'New Obligations'!D24</f>
        <v>27320</v>
      </c>
      <c r="E22" s="98">
        <f>(+'New Obligations'!E24)/1000000</f>
        <v>7.8626560000000003</v>
      </c>
      <c r="F22" s="97">
        <f t="shared" si="4"/>
        <v>35123</v>
      </c>
      <c r="G22" s="98">
        <f t="shared" si="5"/>
        <v>8.9133990000000001</v>
      </c>
      <c r="H22" s="99">
        <f t="shared" si="6"/>
        <v>134.65884916057925</v>
      </c>
      <c r="I22" s="99">
        <f t="shared" si="7"/>
        <v>287.79853587115667</v>
      </c>
    </row>
    <row r="23" spans="1:9" ht="15" customHeight="1">
      <c r="A23" s="96" t="s">
        <v>40</v>
      </c>
      <c r="B23" s="97">
        <f>+'New Obligations'!B25</f>
        <v>7459</v>
      </c>
      <c r="C23" s="98">
        <f>(+'New Obligations'!C25)/1000000</f>
        <v>0.80978600000000001</v>
      </c>
      <c r="D23" s="97">
        <f>+'New Obligations'!D25</f>
        <v>25581</v>
      </c>
      <c r="E23" s="98">
        <f>(+'New Obligations'!E25)/1000000</f>
        <v>7.9086239999999997</v>
      </c>
      <c r="F23" s="97">
        <f t="shared" si="4"/>
        <v>33040</v>
      </c>
      <c r="G23" s="98">
        <f t="shared" ref="G23:G24" si="8">+C23+E23</f>
        <v>8.7184100000000004</v>
      </c>
      <c r="H23" s="99">
        <f t="shared" ref="H23:H24" si="9">+(+C23*1000000)/B23</f>
        <v>108.56495508781337</v>
      </c>
      <c r="I23" s="99">
        <f t="shared" ref="I23:I24" si="10">+(+E23*1000000)/D23</f>
        <v>309.16007974668702</v>
      </c>
    </row>
    <row r="24" spans="1:9" ht="15" customHeight="1">
      <c r="A24" s="96" t="s">
        <v>41</v>
      </c>
      <c r="B24" s="97">
        <f>+'New Obligations'!B26</f>
        <v>6232</v>
      </c>
      <c r="C24" s="98">
        <f>(+'New Obligations'!C26)/1000000</f>
        <v>0.66615999999999997</v>
      </c>
      <c r="D24" s="97">
        <f>+'New Obligations'!D26</f>
        <v>22683</v>
      </c>
      <c r="E24" s="98">
        <f>(+'New Obligations'!E26)/1000000</f>
        <v>7.4591399999999997</v>
      </c>
      <c r="F24" s="97">
        <f t="shared" ref="F24" si="11">+D24+B24</f>
        <v>28915</v>
      </c>
      <c r="G24" s="98">
        <f t="shared" si="8"/>
        <v>8.1252999999999993</v>
      </c>
      <c r="H24" s="99">
        <f t="shared" si="9"/>
        <v>106.89345314505776</v>
      </c>
      <c r="I24" s="99">
        <f t="shared" si="10"/>
        <v>328.84274566856237</v>
      </c>
    </row>
    <row r="25" spans="1:9" ht="15" customHeight="1">
      <c r="A25" s="96" t="s">
        <v>42</v>
      </c>
      <c r="B25" s="97">
        <f>+'New Obligations'!B27</f>
        <v>5647</v>
      </c>
      <c r="C25" s="98">
        <f>(+'New Obligations'!C27)/1000000</f>
        <v>0.58139275000000001</v>
      </c>
      <c r="D25" s="97">
        <f>+'New Obligations'!D27</f>
        <v>21955</v>
      </c>
      <c r="E25" s="98">
        <f>(+'New Obligations'!E27)/1000000</f>
        <v>7.36894545</v>
      </c>
      <c r="F25" s="97">
        <f t="shared" ref="F25" si="12">+D25+B25</f>
        <v>27602</v>
      </c>
      <c r="G25" s="98">
        <f t="shared" ref="G25" si="13">+C25+E25</f>
        <v>7.9503382</v>
      </c>
      <c r="H25" s="99">
        <f t="shared" ref="H25" si="14">+(+C25*1000000)/B25</f>
        <v>102.9560386045688</v>
      </c>
      <c r="I25" s="99">
        <f t="shared" ref="I25" si="15">+(+E25*1000000)/D25</f>
        <v>335.63859940787978</v>
      </c>
    </row>
    <row r="26" spans="1:9" ht="15.75">
      <c r="A26" s="96" t="s">
        <v>51</v>
      </c>
      <c r="B26" s="97">
        <f>+'New Obligations'!B28</f>
        <v>6488</v>
      </c>
      <c r="C26" s="98">
        <f>(+'New Obligations'!C28)/1000000</f>
        <v>0.66824099999999997</v>
      </c>
      <c r="D26" s="97">
        <f>+'New Obligations'!D28</f>
        <v>18465</v>
      </c>
      <c r="E26" s="98">
        <f>(+'New Obligations'!E28)/1000000</f>
        <v>6.2043140000000001</v>
      </c>
      <c r="F26" s="97">
        <f t="shared" ref="F26" si="16">+D26+B26</f>
        <v>24953</v>
      </c>
      <c r="G26" s="98">
        <f t="shared" ref="G26" si="17">+C26+E26</f>
        <v>6.8725550000000002</v>
      </c>
      <c r="H26" s="99">
        <f t="shared" ref="H26" si="18">+(+C26*1000000)/B26</f>
        <v>102.99645499383477</v>
      </c>
      <c r="I26" s="99">
        <f t="shared" ref="I26" si="19">+(+E26*1000000)/D26</f>
        <v>336.00400758191171</v>
      </c>
    </row>
    <row r="27" spans="1:9" ht="15.75">
      <c r="A27" s="96" t="s">
        <v>52</v>
      </c>
      <c r="B27" s="97">
        <f>+'New Obligations'!B29</f>
        <v>4660</v>
      </c>
      <c r="C27" s="98">
        <f>(+'New Obligations'!C29)/1000000</f>
        <v>0.48000900000000002</v>
      </c>
      <c r="D27" s="97">
        <f>+'New Obligations'!D29</f>
        <v>17117</v>
      </c>
      <c r="E27" s="98">
        <f>(+'New Obligations'!E29)/1000000</f>
        <v>5.7512189999999999</v>
      </c>
      <c r="F27" s="97">
        <f t="shared" ref="F27" si="20">+D27+B27</f>
        <v>21777</v>
      </c>
      <c r="G27" s="98">
        <f t="shared" ref="G27" si="21">+C27+E27</f>
        <v>6.2312279999999998</v>
      </c>
      <c r="H27" s="99">
        <f t="shared" ref="H27" si="22">+(+C27*1000000)/B27</f>
        <v>103.00622317596566</v>
      </c>
      <c r="I27" s="99">
        <f t="shared" ref="I27" si="23">+(+E27*1000000)/D27</f>
        <v>335.9945668049308</v>
      </c>
    </row>
    <row r="28" spans="1:9" ht="15.75">
      <c r="A28" s="96" t="s">
        <v>53</v>
      </c>
      <c r="B28" s="97">
        <f>+'New Obligations'!B30</f>
        <v>4500</v>
      </c>
      <c r="C28" s="98">
        <f>(+'New Obligations'!C30)/1000000</f>
        <v>0.46347748739495803</v>
      </c>
      <c r="D28" s="97">
        <f>+'New Obligations'!D30</f>
        <v>16527</v>
      </c>
      <c r="E28" s="98">
        <f>(+'New Obligations'!E30)/1000000</f>
        <v>5.5529822055850913</v>
      </c>
      <c r="F28" s="97">
        <f t="shared" ref="F28" si="24">+D28+B28</f>
        <v>21027</v>
      </c>
      <c r="G28" s="98">
        <f t="shared" ref="G28" si="25">+C28+E28</f>
        <v>6.0164596929800496</v>
      </c>
      <c r="H28" s="99">
        <f t="shared" ref="H28" si="26">+(+C28*1000000)/B28</f>
        <v>102.99499719887956</v>
      </c>
      <c r="I28" s="99">
        <f t="shared" ref="I28" si="27">+(+E28*1000000)/D28</f>
        <v>335.9945668049308</v>
      </c>
    </row>
    <row r="29" spans="1:9" ht="15.75">
      <c r="A29" s="96" t="s">
        <v>56</v>
      </c>
      <c r="B29" s="97">
        <f>+'New Obligations'!B31</f>
        <v>3535.4970840795336</v>
      </c>
      <c r="C29" s="98">
        <f>(+'New Obligations'!C31)/1000000</f>
        <v>0.36417820168067222</v>
      </c>
      <c r="D29" s="97">
        <f>+'New Obligations'!D31</f>
        <v>12986.502915920466</v>
      </c>
      <c r="E29" s="98">
        <f>(+'New Obligations'!E31)/1000000</f>
        <v>4.3633944215456673</v>
      </c>
      <c r="F29" s="97">
        <f t="shared" ref="F29" si="28">+D29+B29</f>
        <v>16522</v>
      </c>
      <c r="G29" s="98">
        <f t="shared" ref="G29" si="29">+C29+E29</f>
        <v>4.7275726232263393</v>
      </c>
      <c r="H29" s="99">
        <f t="shared" ref="H29" si="30">+(+C29*1000000)/B29</f>
        <v>103.00622317596566</v>
      </c>
      <c r="I29" s="99">
        <f t="shared" ref="I29" si="31">+(+E29*1000000)/D29</f>
        <v>335.9945668049308</v>
      </c>
    </row>
  </sheetData>
  <printOptions horizontalCentered="1"/>
  <pageMargins left="0.3" right="0.3" top="0.3" bottom="0.3" header="0" footer="0"/>
  <pageSetup orientation="portrait" horizontalDpi="300" verticalDpi="300" r:id="rId1"/>
  <headerFooter alignWithMargins="0">
    <oddHeader>&amp;C&amp;"Palatino Linotype,Bold"&amp;14Child Support Enforcement Obligations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5"/>
  <sheetViews>
    <sheetView zoomScaleNormal="100" workbookViewId="0">
      <pane ySplit="3" topLeftCell="A19" activePane="bottomLeft" state="frozen"/>
      <selection pane="bottomLeft" activeCell="A19" sqref="A19"/>
    </sheetView>
  </sheetViews>
  <sheetFormatPr defaultColWidth="8.88671875" defaultRowHeight="12.75"/>
  <cols>
    <col min="1" max="1" width="8.77734375" style="2" customWidth="1"/>
    <col min="2" max="2" width="8.88671875" style="2"/>
    <col min="3" max="3" width="16.77734375" style="2" bestFit="1" customWidth="1"/>
    <col min="4" max="4" width="8.88671875" style="2"/>
    <col min="5" max="5" width="16.77734375" style="2" bestFit="1" customWidth="1"/>
    <col min="6" max="6" width="14.88671875" style="2" bestFit="1" customWidth="1"/>
    <col min="7" max="7" width="16.77734375" style="2" bestFit="1" customWidth="1"/>
    <col min="8" max="16384" width="8.88671875" style="2"/>
  </cols>
  <sheetData>
    <row r="1" spans="1:7">
      <c r="B1" s="108" t="s">
        <v>1</v>
      </c>
      <c r="C1" s="108"/>
      <c r="D1" s="109" t="s">
        <v>5</v>
      </c>
      <c r="E1" s="109"/>
      <c r="F1" s="109" t="s">
        <v>4</v>
      </c>
      <c r="G1" s="109"/>
    </row>
    <row r="2" spans="1:7" ht="13.5" customHeight="1">
      <c r="A2" s="109" t="s">
        <v>55</v>
      </c>
      <c r="B2" s="109" t="s">
        <v>2</v>
      </c>
      <c r="C2" s="111" t="s">
        <v>3</v>
      </c>
      <c r="D2" s="109" t="s">
        <v>2</v>
      </c>
      <c r="E2" s="111" t="s">
        <v>3</v>
      </c>
      <c r="F2" s="109" t="s">
        <v>2</v>
      </c>
      <c r="G2" s="111" t="s">
        <v>3</v>
      </c>
    </row>
    <row r="3" spans="1:7" ht="15" customHeight="1">
      <c r="A3" s="110"/>
      <c r="B3" s="110"/>
      <c r="C3" s="112"/>
      <c r="D3" s="110"/>
      <c r="E3" s="112"/>
      <c r="F3" s="110"/>
      <c r="G3" s="112"/>
    </row>
    <row r="4" spans="1:7" ht="15" customHeight="1">
      <c r="A4" s="56">
        <v>1993</v>
      </c>
      <c r="B4" s="66">
        <v>15039</v>
      </c>
      <c r="C4" s="63">
        <v>3242107</v>
      </c>
      <c r="D4" s="8">
        <v>14065</v>
      </c>
      <c r="E4" s="6">
        <v>3290006</v>
      </c>
      <c r="F4" s="8">
        <f>B4+D4</f>
        <v>29104</v>
      </c>
      <c r="G4" s="6">
        <f t="shared" ref="G4:G13" si="0">+C4+E4</f>
        <v>6532113</v>
      </c>
    </row>
    <row r="5" spans="1:7" ht="15" customHeight="1">
      <c r="A5" s="56">
        <v>1994</v>
      </c>
      <c r="B5" s="66">
        <v>13093</v>
      </c>
      <c r="C5" s="63">
        <v>2769602</v>
      </c>
      <c r="D5" s="8">
        <v>13932</v>
      </c>
      <c r="E5" s="6">
        <v>3207340</v>
      </c>
      <c r="F5" s="8">
        <f>B5+D5</f>
        <v>27025</v>
      </c>
      <c r="G5" s="6">
        <f t="shared" si="0"/>
        <v>5976942</v>
      </c>
    </row>
    <row r="6" spans="1:7" ht="15" customHeight="1">
      <c r="A6" s="56">
        <v>1995</v>
      </c>
      <c r="B6" s="66">
        <v>12533</v>
      </c>
      <c r="C6" s="63">
        <v>2762283</v>
      </c>
      <c r="D6" s="8">
        <v>18027</v>
      </c>
      <c r="E6" s="6">
        <v>7818703</v>
      </c>
      <c r="F6" s="8">
        <f t="shared" ref="F6:F15" si="1">B6+D6</f>
        <v>30560</v>
      </c>
      <c r="G6" s="6">
        <f t="shared" si="0"/>
        <v>10580986</v>
      </c>
    </row>
    <row r="7" spans="1:7" ht="15" customHeight="1">
      <c r="A7" s="56">
        <v>1996</v>
      </c>
      <c r="B7" s="66">
        <v>13091</v>
      </c>
      <c r="C7" s="63">
        <v>2287637</v>
      </c>
      <c r="D7" s="8">
        <v>19422</v>
      </c>
      <c r="E7" s="6">
        <v>4227646</v>
      </c>
      <c r="F7" s="8">
        <f t="shared" si="1"/>
        <v>32513</v>
      </c>
      <c r="G7" s="6">
        <f t="shared" si="0"/>
        <v>6515283</v>
      </c>
    </row>
    <row r="8" spans="1:7" ht="15" customHeight="1">
      <c r="A8" s="56">
        <v>1997</v>
      </c>
      <c r="B8" s="66">
        <v>12264</v>
      </c>
      <c r="C8" s="63">
        <v>2232136</v>
      </c>
      <c r="D8" s="8">
        <v>19931</v>
      </c>
      <c r="E8" s="6">
        <v>4515947</v>
      </c>
      <c r="F8" s="8">
        <f t="shared" si="1"/>
        <v>32195</v>
      </c>
      <c r="G8" s="6">
        <f t="shared" si="0"/>
        <v>6748083</v>
      </c>
    </row>
    <row r="9" spans="1:7" ht="15" customHeight="1">
      <c r="A9" s="56">
        <v>1998</v>
      </c>
      <c r="B9" s="66">
        <v>9769</v>
      </c>
      <c r="C9" s="63">
        <v>1812166</v>
      </c>
      <c r="D9" s="8">
        <v>20192</v>
      </c>
      <c r="E9" s="6">
        <v>4725285</v>
      </c>
      <c r="F9" s="8">
        <f t="shared" si="1"/>
        <v>29961</v>
      </c>
      <c r="G9" s="6">
        <f t="shared" si="0"/>
        <v>6537451</v>
      </c>
    </row>
    <row r="10" spans="1:7" ht="15" customHeight="1">
      <c r="A10" s="56">
        <v>1999</v>
      </c>
      <c r="B10" s="66">
        <v>9127</v>
      </c>
      <c r="C10" s="63">
        <v>2103142</v>
      </c>
      <c r="D10" s="8">
        <v>20536</v>
      </c>
      <c r="E10" s="6">
        <v>4811943</v>
      </c>
      <c r="F10" s="8">
        <f t="shared" si="1"/>
        <v>29663</v>
      </c>
      <c r="G10" s="6">
        <f t="shared" si="0"/>
        <v>6915085</v>
      </c>
    </row>
    <row r="11" spans="1:7" ht="15" customHeight="1">
      <c r="A11" s="56">
        <v>2000</v>
      </c>
      <c r="B11" s="66">
        <v>9603</v>
      </c>
      <c r="C11" s="63">
        <v>3250563</v>
      </c>
      <c r="D11" s="8">
        <v>21590</v>
      </c>
      <c r="E11" s="6">
        <v>5306205</v>
      </c>
      <c r="F11" s="8">
        <f t="shared" si="1"/>
        <v>31193</v>
      </c>
      <c r="G11" s="6">
        <f t="shared" si="0"/>
        <v>8556768</v>
      </c>
    </row>
    <row r="12" spans="1:7" ht="15" customHeight="1">
      <c r="A12" s="56">
        <v>2001</v>
      </c>
      <c r="B12" s="66">
        <v>9138</v>
      </c>
      <c r="C12" s="63">
        <v>2549930</v>
      </c>
      <c r="D12" s="8">
        <v>22554</v>
      </c>
      <c r="E12" s="6">
        <v>5772387</v>
      </c>
      <c r="F12" s="8">
        <f t="shared" si="1"/>
        <v>31692</v>
      </c>
      <c r="G12" s="6">
        <f t="shared" si="0"/>
        <v>8322317</v>
      </c>
    </row>
    <row r="13" spans="1:7" ht="15" customHeight="1">
      <c r="A13" s="56">
        <v>2002</v>
      </c>
      <c r="B13" s="66">
        <v>8373</v>
      </c>
      <c r="C13" s="63">
        <v>2519407</v>
      </c>
      <c r="D13" s="8">
        <v>21353</v>
      </c>
      <c r="E13" s="6">
        <v>5872217</v>
      </c>
      <c r="F13" s="8">
        <f t="shared" si="1"/>
        <v>29726</v>
      </c>
      <c r="G13" s="6">
        <f t="shared" si="0"/>
        <v>8391624</v>
      </c>
    </row>
    <row r="14" spans="1:7" ht="15" customHeight="1">
      <c r="A14" s="56">
        <v>2003</v>
      </c>
      <c r="B14" s="66">
        <v>9650</v>
      </c>
      <c r="C14" s="63">
        <v>2444622</v>
      </c>
      <c r="D14" s="8">
        <v>18611</v>
      </c>
      <c r="E14" s="6">
        <v>5510220</v>
      </c>
      <c r="F14" s="8">
        <f t="shared" si="1"/>
        <v>28261</v>
      </c>
      <c r="G14" s="6">
        <f t="shared" ref="G14:G20" si="2">SUM(C14,E14)</f>
        <v>7954842</v>
      </c>
    </row>
    <row r="15" spans="1:7" ht="15" customHeight="1">
      <c r="A15" s="56">
        <v>2004</v>
      </c>
      <c r="B15" s="66">
        <v>9811</v>
      </c>
      <c r="C15" s="63">
        <v>2323363</v>
      </c>
      <c r="D15" s="8">
        <v>16914</v>
      </c>
      <c r="E15" s="6">
        <v>5242683</v>
      </c>
      <c r="F15" s="8">
        <f t="shared" si="1"/>
        <v>26725</v>
      </c>
      <c r="G15" s="6">
        <f t="shared" si="2"/>
        <v>7566046</v>
      </c>
    </row>
    <row r="16" spans="1:7" ht="15" customHeight="1">
      <c r="A16" s="56">
        <v>2005</v>
      </c>
      <c r="B16" s="66">
        <v>9365</v>
      </c>
      <c r="C16" s="63">
        <v>2576991</v>
      </c>
      <c r="D16" s="8">
        <v>17335</v>
      </c>
      <c r="E16" s="6">
        <v>5614043</v>
      </c>
      <c r="F16" s="8">
        <f t="shared" ref="F16:F22" si="3">B16+D16</f>
        <v>26700</v>
      </c>
      <c r="G16" s="6">
        <f t="shared" si="2"/>
        <v>8191034</v>
      </c>
    </row>
    <row r="17" spans="1:7" ht="15" customHeight="1">
      <c r="A17" s="56" t="s">
        <v>12</v>
      </c>
      <c r="B17" s="66">
        <v>8753</v>
      </c>
      <c r="C17" s="63">
        <v>2311091</v>
      </c>
      <c r="D17" s="8">
        <v>16584</v>
      </c>
      <c r="E17" s="6">
        <v>5578247</v>
      </c>
      <c r="F17" s="8">
        <f t="shared" si="3"/>
        <v>25337</v>
      </c>
      <c r="G17" s="6">
        <f t="shared" si="2"/>
        <v>7889338</v>
      </c>
    </row>
    <row r="18" spans="1:7" ht="15" customHeight="1">
      <c r="A18" s="56" t="s">
        <v>11</v>
      </c>
      <c r="B18" s="66">
        <v>8162</v>
      </c>
      <c r="C18" s="63">
        <v>2193771</v>
      </c>
      <c r="D18" s="8">
        <v>17570</v>
      </c>
      <c r="E18" s="6">
        <v>5926966</v>
      </c>
      <c r="F18" s="8">
        <f t="shared" si="3"/>
        <v>25732</v>
      </c>
      <c r="G18" s="6">
        <f t="shared" si="2"/>
        <v>8120737</v>
      </c>
    </row>
    <row r="19" spans="1:7" ht="15" customHeight="1">
      <c r="A19" s="56" t="s">
        <v>19</v>
      </c>
      <c r="B19" s="66">
        <v>8352</v>
      </c>
      <c r="C19" s="63">
        <v>2475607</v>
      </c>
      <c r="D19" s="8">
        <v>17461</v>
      </c>
      <c r="E19" s="6">
        <v>6220534</v>
      </c>
      <c r="F19" s="8">
        <f t="shared" si="3"/>
        <v>25813</v>
      </c>
      <c r="G19" s="6">
        <f t="shared" si="2"/>
        <v>8696141</v>
      </c>
    </row>
    <row r="20" spans="1:7" ht="15" customHeight="1">
      <c r="A20" s="56" t="s">
        <v>21</v>
      </c>
      <c r="B20" s="66">
        <v>9780</v>
      </c>
      <c r="C20" s="63">
        <v>2211474.77</v>
      </c>
      <c r="D20" s="8">
        <v>17622</v>
      </c>
      <c r="E20" s="6">
        <v>6198942.9399999995</v>
      </c>
      <c r="F20" s="8">
        <f t="shared" si="3"/>
        <v>27402</v>
      </c>
      <c r="G20" s="6">
        <f t="shared" si="2"/>
        <v>8410417.709999999</v>
      </c>
    </row>
    <row r="21" spans="1:7" ht="15" customHeight="1">
      <c r="A21" s="56" t="s">
        <v>32</v>
      </c>
      <c r="B21" s="66">
        <v>7990</v>
      </c>
      <c r="C21" s="63">
        <v>1116326</v>
      </c>
      <c r="D21" s="8">
        <v>28036</v>
      </c>
      <c r="E21" s="6">
        <v>8030305</v>
      </c>
      <c r="F21" s="8">
        <f t="shared" si="3"/>
        <v>36026</v>
      </c>
      <c r="G21" s="6">
        <f t="shared" ref="G21:G26" si="4">SUM(C21,E21)</f>
        <v>9146631</v>
      </c>
    </row>
    <row r="22" spans="1:7" ht="15" customHeight="1">
      <c r="A22" s="56" t="s">
        <v>37</v>
      </c>
      <c r="B22" s="66">
        <v>8066</v>
      </c>
      <c r="C22" s="63">
        <v>1080195</v>
      </c>
      <c r="D22" s="8">
        <v>27892</v>
      </c>
      <c r="E22" s="6">
        <v>8026139</v>
      </c>
      <c r="F22" s="8">
        <f t="shared" si="3"/>
        <v>35958</v>
      </c>
      <c r="G22" s="6">
        <f t="shared" si="4"/>
        <v>9106334</v>
      </c>
    </row>
    <row r="23" spans="1:7" ht="15" customHeight="1">
      <c r="A23" s="56" t="s">
        <v>38</v>
      </c>
      <c r="B23" s="66">
        <v>7492</v>
      </c>
      <c r="C23" s="63">
        <v>1001273</v>
      </c>
      <c r="D23" s="8">
        <v>28303</v>
      </c>
      <c r="E23" s="6">
        <v>8119520</v>
      </c>
      <c r="F23" s="8">
        <f t="shared" ref="F23:F29" si="5">B23+D23</f>
        <v>35795</v>
      </c>
      <c r="G23" s="6">
        <f t="shared" si="4"/>
        <v>9120793</v>
      </c>
    </row>
    <row r="24" spans="1:7" ht="15" customHeight="1">
      <c r="A24" s="56" t="s">
        <v>39</v>
      </c>
      <c r="B24" s="66">
        <v>7803</v>
      </c>
      <c r="C24" s="63">
        <v>1050743</v>
      </c>
      <c r="D24" s="8">
        <v>27320</v>
      </c>
      <c r="E24" s="6">
        <v>7862656</v>
      </c>
      <c r="F24" s="8">
        <f t="shared" si="5"/>
        <v>35123</v>
      </c>
      <c r="G24" s="6">
        <f t="shared" si="4"/>
        <v>8913399</v>
      </c>
    </row>
    <row r="25" spans="1:7" ht="15" customHeight="1">
      <c r="A25" s="56" t="s">
        <v>40</v>
      </c>
      <c r="B25" s="66">
        <v>7459</v>
      </c>
      <c r="C25" s="63">
        <v>809786</v>
      </c>
      <c r="D25" s="8">
        <v>25581</v>
      </c>
      <c r="E25" s="6">
        <v>7908624</v>
      </c>
      <c r="F25" s="8">
        <f t="shared" si="5"/>
        <v>33040</v>
      </c>
      <c r="G25" s="6">
        <f t="shared" si="4"/>
        <v>8718410</v>
      </c>
    </row>
    <row r="26" spans="1:7" ht="15" customHeight="1">
      <c r="A26" s="56" t="s">
        <v>41</v>
      </c>
      <c r="B26" s="66">
        <v>6232</v>
      </c>
      <c r="C26" s="63">
        <v>666160</v>
      </c>
      <c r="D26" s="8">
        <v>22683</v>
      </c>
      <c r="E26" s="6">
        <v>7459140</v>
      </c>
      <c r="F26" s="8">
        <f t="shared" si="5"/>
        <v>28915</v>
      </c>
      <c r="G26" s="6">
        <f t="shared" si="4"/>
        <v>8125300</v>
      </c>
    </row>
    <row r="27" spans="1:7" ht="15" customHeight="1">
      <c r="A27" s="56" t="s">
        <v>42</v>
      </c>
      <c r="B27" s="66">
        <v>5647</v>
      </c>
      <c r="C27" s="63">
        <v>581392.75</v>
      </c>
      <c r="D27" s="8">
        <v>21955</v>
      </c>
      <c r="E27" s="6">
        <v>7368945.4500000002</v>
      </c>
      <c r="F27" s="8">
        <f t="shared" si="5"/>
        <v>27602</v>
      </c>
      <c r="G27" s="6">
        <f t="shared" ref="G27:G29" si="6">SUM(C27,E27)</f>
        <v>7950338.2000000002</v>
      </c>
    </row>
    <row r="28" spans="1:7" ht="15" customHeight="1">
      <c r="A28" s="56" t="s">
        <v>51</v>
      </c>
      <c r="B28" s="66">
        <v>6488</v>
      </c>
      <c r="C28" s="63">
        <v>668241</v>
      </c>
      <c r="D28" s="8">
        <v>18465</v>
      </c>
      <c r="E28" s="6">
        <v>6204314</v>
      </c>
      <c r="F28" s="8">
        <f t="shared" si="5"/>
        <v>24953</v>
      </c>
      <c r="G28" s="6">
        <f t="shared" si="6"/>
        <v>6872555</v>
      </c>
    </row>
    <row r="29" spans="1:7" ht="15" customHeight="1">
      <c r="A29" s="56" t="s">
        <v>52</v>
      </c>
      <c r="B29" s="66">
        <v>4660</v>
      </c>
      <c r="C29" s="63">
        <v>480009</v>
      </c>
      <c r="D29" s="8">
        <v>17117</v>
      </c>
      <c r="E29" s="6">
        <v>5751219</v>
      </c>
      <c r="F29" s="8">
        <f t="shared" si="5"/>
        <v>21777</v>
      </c>
      <c r="G29" s="6">
        <f t="shared" si="6"/>
        <v>6231228</v>
      </c>
    </row>
    <row r="30" spans="1:7" ht="15" customHeight="1">
      <c r="A30" s="56" t="s">
        <v>53</v>
      </c>
      <c r="B30" s="66">
        <v>4500</v>
      </c>
      <c r="C30" s="63">
        <v>463477.48739495804</v>
      </c>
      <c r="D30" s="8">
        <v>16527</v>
      </c>
      <c r="E30" s="6">
        <v>5552982.2055850914</v>
      </c>
      <c r="F30" s="8">
        <f t="shared" ref="F30" si="7">B30+D30</f>
        <v>21027</v>
      </c>
      <c r="G30" s="6">
        <f t="shared" ref="G30" si="8">SUM(C30,E30)</f>
        <v>6016459.6929800492</v>
      </c>
    </row>
    <row r="31" spans="1:7" ht="15" customHeight="1">
      <c r="A31" s="56" t="s">
        <v>56</v>
      </c>
      <c r="B31" s="66">
        <v>3535.4970840795336</v>
      </c>
      <c r="C31" s="63">
        <v>364178.20168067224</v>
      </c>
      <c r="D31" s="8">
        <v>12986.502915920466</v>
      </c>
      <c r="E31" s="6">
        <v>4363394.4215456676</v>
      </c>
      <c r="F31" s="8">
        <f t="shared" ref="F31" si="9">B31+D31</f>
        <v>16522</v>
      </c>
      <c r="G31" s="6">
        <f t="shared" ref="G31" si="10">SUM(C31,E31)</f>
        <v>4727572.6232263399</v>
      </c>
    </row>
    <row r="32" spans="1:7" ht="26.25" customHeight="1">
      <c r="A32" s="86"/>
      <c r="B32" s="55"/>
      <c r="C32" s="55"/>
    </row>
    <row r="33" spans="1:5" ht="18" customHeight="1">
      <c r="A33" s="86"/>
      <c r="B33" s="55"/>
      <c r="C33" s="55"/>
    </row>
    <row r="34" spans="1:5" ht="15" customHeight="1">
      <c r="A34" s="55"/>
      <c r="B34" s="55"/>
      <c r="C34" s="55"/>
      <c r="E34" s="58">
        <f>E26/G26</f>
        <v>0.91801410409461803</v>
      </c>
    </row>
    <row r="35" spans="1:5" ht="15" customHeight="1">
      <c r="A35" s="55"/>
      <c r="B35" s="55"/>
      <c r="C35" s="55"/>
      <c r="E35" s="58">
        <f>D26/F26</f>
        <v>0.78447172747708804</v>
      </c>
    </row>
    <row r="36" spans="1:5" ht="15" customHeight="1">
      <c r="A36" s="55"/>
      <c r="B36" s="55"/>
      <c r="C36" s="55"/>
    </row>
    <row r="37" spans="1:5" ht="15" customHeight="1">
      <c r="A37" s="55"/>
      <c r="B37" s="55"/>
      <c r="C37" s="55"/>
      <c r="E37" s="58">
        <f>E25/G25</f>
        <v>0.90711769691950717</v>
      </c>
    </row>
    <row r="38" spans="1:5" ht="11.1" customHeight="1">
      <c r="A38" s="55"/>
      <c r="B38" s="55"/>
      <c r="C38" s="55"/>
    </row>
    <row r="39" spans="1:5" ht="15" hidden="1" customHeight="1">
      <c r="A39" s="55"/>
      <c r="B39" s="55"/>
      <c r="C39" s="55"/>
    </row>
    <row r="40" spans="1:5" ht="15" hidden="1" customHeight="1">
      <c r="A40" s="55"/>
      <c r="B40" s="55"/>
      <c r="C40" s="55"/>
    </row>
    <row r="41" spans="1:5" ht="15" hidden="1" customHeight="1">
      <c r="A41" s="55"/>
      <c r="B41" s="55"/>
      <c r="C41" s="55"/>
    </row>
    <row r="42" spans="1:5" ht="15" hidden="1" customHeight="1">
      <c r="A42" s="55"/>
      <c r="B42" s="55"/>
      <c r="C42" s="55"/>
    </row>
    <row r="43" spans="1:5" ht="15" hidden="1" customHeight="1">
      <c r="A43" s="55"/>
      <c r="B43" s="55"/>
      <c r="C43" s="55"/>
    </row>
    <row r="44" spans="1:5" ht="15" hidden="1" customHeight="1">
      <c r="A44" s="55"/>
      <c r="B44" s="55"/>
      <c r="C44" s="55"/>
    </row>
    <row r="45" spans="1:5" ht="15" hidden="1" customHeight="1">
      <c r="A45" s="55"/>
      <c r="B45" s="55"/>
      <c r="C45" s="55"/>
    </row>
    <row r="46" spans="1:5" ht="15" hidden="1" customHeight="1">
      <c r="A46" s="55"/>
      <c r="B46" s="55"/>
      <c r="C46" s="55"/>
    </row>
    <row r="47" spans="1:5" ht="15" hidden="1" customHeight="1">
      <c r="A47" s="55"/>
      <c r="B47" s="55"/>
      <c r="C47" s="55"/>
    </row>
    <row r="48" spans="1:5" hidden="1">
      <c r="A48" s="55"/>
      <c r="B48" s="55"/>
      <c r="C48" s="55"/>
    </row>
    <row r="49" spans="1:3" hidden="1">
      <c r="A49" s="55"/>
      <c r="B49" s="55"/>
      <c r="C49" s="55"/>
    </row>
    <row r="50" spans="1:3" hidden="1">
      <c r="A50" s="55"/>
      <c r="B50" s="55"/>
      <c r="C50" s="55"/>
    </row>
    <row r="51" spans="1:3" hidden="1">
      <c r="A51" s="55"/>
      <c r="B51" s="55"/>
      <c r="C51" s="55"/>
    </row>
    <row r="52" spans="1:3" hidden="1">
      <c r="A52" s="55"/>
      <c r="B52" s="55"/>
      <c r="C52" s="55"/>
    </row>
    <row r="53" spans="1:3" hidden="1">
      <c r="A53" s="55"/>
      <c r="B53" s="55"/>
      <c r="C53" s="55"/>
    </row>
    <row r="54" spans="1:3" hidden="1">
      <c r="A54" s="55"/>
      <c r="B54" s="55"/>
      <c r="C54" s="55"/>
    </row>
    <row r="55" spans="1:3" hidden="1">
      <c r="A55" s="55"/>
      <c r="B55" s="55"/>
      <c r="C55" s="55"/>
    </row>
    <row r="56" spans="1:3" hidden="1">
      <c r="A56" s="55"/>
      <c r="B56" s="55"/>
      <c r="C56" s="55"/>
    </row>
    <row r="57" spans="1:3" hidden="1">
      <c r="A57" s="55"/>
      <c r="B57" s="55"/>
      <c r="C57" s="55"/>
    </row>
    <row r="58" spans="1:3">
      <c r="A58" s="55"/>
      <c r="B58" s="55"/>
      <c r="C58" s="55"/>
    </row>
    <row r="59" spans="1:3">
      <c r="A59" s="55"/>
      <c r="B59" s="55"/>
      <c r="C59" s="55"/>
    </row>
    <row r="60" spans="1:3">
      <c r="A60" s="55"/>
      <c r="B60" s="55"/>
      <c r="C60" s="55"/>
    </row>
    <row r="61" spans="1:3">
      <c r="A61" s="55"/>
      <c r="B61" s="55"/>
      <c r="C61" s="55"/>
    </row>
    <row r="62" spans="1:3">
      <c r="A62" s="55"/>
      <c r="B62" s="55"/>
      <c r="C62" s="55"/>
    </row>
    <row r="63" spans="1:3">
      <c r="A63" s="55"/>
      <c r="B63" s="55"/>
      <c r="C63" s="55"/>
    </row>
    <row r="64" spans="1:3">
      <c r="A64" s="55"/>
      <c r="B64" s="55"/>
      <c r="C64" s="55"/>
    </row>
    <row r="65" spans="1:3">
      <c r="A65" s="55"/>
      <c r="B65" s="55"/>
      <c r="C65" s="55"/>
    </row>
    <row r="66" spans="1:3">
      <c r="A66" s="55"/>
      <c r="B66" s="55"/>
      <c r="C66" s="55"/>
    </row>
    <row r="67" spans="1:3">
      <c r="A67" s="55"/>
      <c r="B67" s="55"/>
      <c r="C67" s="55"/>
    </row>
    <row r="68" spans="1:3">
      <c r="A68" s="55"/>
      <c r="B68" s="55"/>
      <c r="C68" s="55"/>
    </row>
    <row r="69" spans="1:3">
      <c r="A69" s="55"/>
      <c r="B69" s="55"/>
      <c r="C69" s="55"/>
    </row>
    <row r="70" spans="1:3">
      <c r="A70" s="55"/>
      <c r="B70" s="55"/>
      <c r="C70" s="55"/>
    </row>
    <row r="71" spans="1:3">
      <c r="A71" s="55"/>
      <c r="B71" s="55"/>
      <c r="C71" s="55"/>
    </row>
    <row r="72" spans="1:3">
      <c r="A72" s="55"/>
      <c r="B72" s="55"/>
      <c r="C72" s="55"/>
    </row>
    <row r="73" spans="1:3">
      <c r="A73" s="55"/>
      <c r="B73" s="55"/>
      <c r="C73" s="55"/>
    </row>
    <row r="74" spans="1:3">
      <c r="A74" s="55"/>
      <c r="B74" s="55"/>
      <c r="C74" s="55"/>
    </row>
    <row r="75" spans="1:3">
      <c r="A75" s="55"/>
      <c r="B75" s="55"/>
      <c r="C75" s="55"/>
    </row>
  </sheetData>
  <mergeCells count="10">
    <mergeCell ref="B1:C1"/>
    <mergeCell ref="D1:E1"/>
    <mergeCell ref="F1:G1"/>
    <mergeCell ref="A2:A3"/>
    <mergeCell ref="G2:G3"/>
    <mergeCell ref="C2:C3"/>
    <mergeCell ref="D2:D3"/>
    <mergeCell ref="F2:F3"/>
    <mergeCell ref="B2:B3"/>
    <mergeCell ref="E2:E3"/>
  </mergeCells>
  <phoneticPr fontId="0" type="noConversion"/>
  <printOptions horizontalCentered="1"/>
  <pageMargins left="0.3" right="0.3" top="0.3" bottom="0.3" header="0" footer="0"/>
  <pageSetup orientation="portrait" horizontalDpi="300" verticalDpi="300" r:id="rId1"/>
  <headerFooter alignWithMargins="0">
    <oddHeader>&amp;C&amp;"Palatino Linotype,Bold"&amp;14Child Support Enforcement Obligations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88671875" defaultRowHeight="12.75"/>
  <cols>
    <col min="1" max="2" width="8.88671875" style="2"/>
    <col min="3" max="3" width="8.6640625" style="2" customWidth="1"/>
    <col min="4" max="4" width="6.77734375" style="2" customWidth="1"/>
    <col min="5" max="5" width="9.6640625" style="2" customWidth="1"/>
    <col min="6" max="6" width="6.77734375" style="2" customWidth="1"/>
    <col min="7" max="7" width="9.6640625" style="2" customWidth="1"/>
    <col min="8" max="8" width="6.77734375" style="2" customWidth="1"/>
    <col min="9" max="9" width="9.6640625" style="2" customWidth="1"/>
    <col min="10" max="10" width="8.44140625" style="2" customWidth="1"/>
    <col min="11" max="11" width="11.5546875" style="2" customWidth="1"/>
    <col min="12" max="13" width="8.88671875" style="2"/>
    <col min="14" max="14" width="0" style="2" hidden="1" customWidth="1"/>
    <col min="15" max="15" width="10" style="2" hidden="1" customWidth="1"/>
    <col min="16" max="16" width="8.77734375" style="2" hidden="1" customWidth="1"/>
    <col min="17" max="17" width="0" style="2" hidden="1" customWidth="1"/>
    <col min="18" max="18" width="16.77734375" style="2" hidden="1" customWidth="1"/>
    <col min="19" max="19" width="0" style="2" hidden="1" customWidth="1"/>
    <col min="20" max="20" width="16.77734375" style="2" hidden="1" customWidth="1"/>
    <col min="21" max="21" width="14.88671875" style="2" hidden="1" customWidth="1"/>
    <col min="22" max="22" width="16.77734375" style="2" hidden="1" customWidth="1"/>
    <col min="23" max="23" width="0" style="2" hidden="1" customWidth="1"/>
    <col min="24" max="16384" width="8.88671875" style="2"/>
  </cols>
  <sheetData>
    <row r="1" spans="1:18" ht="20.25" customHeight="1">
      <c r="A1" s="55"/>
      <c r="B1" s="113" t="s">
        <v>54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55"/>
      <c r="N1" s="55"/>
      <c r="O1" s="55"/>
      <c r="P1" s="55"/>
      <c r="Q1" s="55"/>
      <c r="R1" s="55"/>
    </row>
    <row r="2" spans="1:18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8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8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8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8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8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8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8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8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8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8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8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8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22" ht="18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22" ht="18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22" ht="1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22" ht="16.5">
      <c r="A20" s="55"/>
      <c r="B20" s="55"/>
      <c r="C20" s="115" t="s">
        <v>0</v>
      </c>
      <c r="D20" s="118" t="s">
        <v>1</v>
      </c>
      <c r="E20" s="118"/>
      <c r="F20" s="115" t="s">
        <v>5</v>
      </c>
      <c r="G20" s="115"/>
      <c r="H20" s="119" t="s">
        <v>4</v>
      </c>
      <c r="I20" s="119"/>
      <c r="J20" s="92" t="s">
        <v>1</v>
      </c>
      <c r="K20" s="92" t="s">
        <v>5</v>
      </c>
      <c r="L20" s="55"/>
      <c r="M20" s="55"/>
      <c r="N20" s="55"/>
      <c r="O20" s="55"/>
      <c r="P20" s="109" t="s">
        <v>0</v>
      </c>
      <c r="Q20" s="108" t="s">
        <v>1</v>
      </c>
      <c r="R20" s="108"/>
      <c r="S20" s="109" t="s">
        <v>5</v>
      </c>
      <c r="T20" s="109"/>
      <c r="U20" s="109" t="s">
        <v>4</v>
      </c>
      <c r="V20" s="109"/>
    </row>
    <row r="21" spans="1:22" ht="21.75" customHeight="1">
      <c r="A21" s="55"/>
      <c r="B21" s="55"/>
      <c r="C21" s="116"/>
      <c r="D21" s="116" t="s">
        <v>20</v>
      </c>
      <c r="E21" s="120" t="s">
        <v>13</v>
      </c>
      <c r="F21" s="116" t="s">
        <v>20</v>
      </c>
      <c r="G21" s="120" t="s">
        <v>13</v>
      </c>
      <c r="H21" s="116" t="s">
        <v>20</v>
      </c>
      <c r="I21" s="120" t="s">
        <v>13</v>
      </c>
      <c r="J21" s="120" t="s">
        <v>15</v>
      </c>
      <c r="K21" s="120" t="s">
        <v>15</v>
      </c>
      <c r="L21" s="55"/>
      <c r="M21" s="55"/>
      <c r="N21" s="55"/>
      <c r="O21" s="55"/>
      <c r="P21" s="109"/>
      <c r="Q21" s="109" t="s">
        <v>2</v>
      </c>
      <c r="R21" s="111" t="s">
        <v>3</v>
      </c>
      <c r="S21" s="109" t="s">
        <v>2</v>
      </c>
      <c r="T21" s="111" t="s">
        <v>3</v>
      </c>
      <c r="U21" s="109" t="s">
        <v>2</v>
      </c>
      <c r="V21" s="111" t="s">
        <v>3</v>
      </c>
    </row>
    <row r="22" spans="1:22" ht="15" customHeight="1">
      <c r="A22" s="55"/>
      <c r="B22" s="55"/>
      <c r="C22" s="117"/>
      <c r="D22" s="117"/>
      <c r="E22" s="121"/>
      <c r="F22" s="117"/>
      <c r="G22" s="121"/>
      <c r="H22" s="117"/>
      <c r="I22" s="121"/>
      <c r="J22" s="121"/>
      <c r="K22" s="121"/>
      <c r="L22" s="55"/>
      <c r="M22" s="55"/>
      <c r="N22" s="55"/>
      <c r="O22" s="94"/>
      <c r="P22" s="110"/>
      <c r="Q22" s="110"/>
      <c r="R22" s="112"/>
      <c r="S22" s="110"/>
      <c r="T22" s="112"/>
      <c r="U22" s="110"/>
      <c r="V22" s="112"/>
    </row>
    <row r="23" spans="1:22" ht="15" hidden="1" customHeight="1">
      <c r="A23" s="55"/>
      <c r="B23" s="55"/>
      <c r="C23" s="59">
        <v>1993</v>
      </c>
      <c r="D23" s="104">
        <f>+'New Obligations'!B4</f>
        <v>15039</v>
      </c>
      <c r="E23" s="105">
        <f>+'New Obligations'!C4/1000000</f>
        <v>3.2421069999999999</v>
      </c>
      <c r="F23" s="104">
        <f>+'New Obligations'!D4</f>
        <v>14065</v>
      </c>
      <c r="G23" s="105">
        <f>+'New Obligations'!E4/1000000</f>
        <v>3.290006</v>
      </c>
      <c r="H23" s="104">
        <f>+'New Obligations'!F4</f>
        <v>29104</v>
      </c>
      <c r="I23" s="105">
        <f t="shared" ref="I23:I48" si="0">+E23+G23</f>
        <v>6.5321129999999998</v>
      </c>
      <c r="J23" s="106">
        <f t="shared" ref="J23:J48" si="1">+(+E23*1000000)/D23</f>
        <v>215.57995877385466</v>
      </c>
      <c r="K23" s="106">
        <f t="shared" ref="K23:K48" si="2">+(+G23*1000000)/F23</f>
        <v>233.91439744045502</v>
      </c>
      <c r="L23" s="55"/>
      <c r="M23" s="55"/>
      <c r="N23" s="55"/>
      <c r="O23" s="61"/>
      <c r="P23" s="95">
        <v>1993</v>
      </c>
      <c r="Q23" s="62">
        <v>15039</v>
      </c>
      <c r="R23" s="63">
        <v>3242107</v>
      </c>
      <c r="S23" s="3">
        <v>14065</v>
      </c>
      <c r="T23" s="5">
        <v>3290006</v>
      </c>
      <c r="U23" s="10">
        <f>Q23+S23</f>
        <v>29104</v>
      </c>
      <c r="V23" s="6">
        <f t="shared" ref="V23:V32" si="3">+R23+T23</f>
        <v>6532113</v>
      </c>
    </row>
    <row r="24" spans="1:22" ht="15" hidden="1" customHeight="1">
      <c r="A24" s="55"/>
      <c r="B24" s="55"/>
      <c r="C24" s="59">
        <v>1994</v>
      </c>
      <c r="D24" s="71">
        <f>+'New Obligations'!B5</f>
        <v>13093</v>
      </c>
      <c r="E24" s="72">
        <f>+'New Obligations'!C5/1000000</f>
        <v>2.7696019999999999</v>
      </c>
      <c r="F24" s="71">
        <f>+'New Obligations'!D5</f>
        <v>13932</v>
      </c>
      <c r="G24" s="72">
        <f>+'New Obligations'!E5/1000000</f>
        <v>3.2073399999999999</v>
      </c>
      <c r="H24" s="71">
        <f>+'New Obligations'!F5</f>
        <v>27025</v>
      </c>
      <c r="I24" s="72">
        <f t="shared" si="0"/>
        <v>5.9769419999999993</v>
      </c>
      <c r="J24" s="107">
        <f t="shared" si="1"/>
        <v>211.53303291835331</v>
      </c>
      <c r="K24" s="107">
        <f t="shared" si="2"/>
        <v>230.21389606660924</v>
      </c>
      <c r="L24" s="55"/>
      <c r="M24" s="55"/>
      <c r="N24" s="55"/>
      <c r="O24" s="61"/>
      <c r="P24" s="95">
        <v>1994</v>
      </c>
      <c r="Q24" s="64">
        <v>13093</v>
      </c>
      <c r="R24" s="65">
        <v>2769602</v>
      </c>
      <c r="S24" s="10">
        <v>13932</v>
      </c>
      <c r="T24" s="7">
        <v>3207340</v>
      </c>
      <c r="U24" s="10">
        <f>Q24+S24</f>
        <v>27025</v>
      </c>
      <c r="V24" s="11">
        <f t="shared" si="3"/>
        <v>5976942</v>
      </c>
    </row>
    <row r="25" spans="1:22" ht="15" hidden="1" customHeight="1">
      <c r="A25" s="55"/>
      <c r="B25" s="55"/>
      <c r="C25" s="59">
        <v>1995</v>
      </c>
      <c r="D25" s="71">
        <f>+'New Obligations'!B6</f>
        <v>12533</v>
      </c>
      <c r="E25" s="72">
        <f>+'New Obligations'!C6/1000000</f>
        <v>2.762283</v>
      </c>
      <c r="F25" s="71">
        <f>+'New Obligations'!D6</f>
        <v>18027</v>
      </c>
      <c r="G25" s="72">
        <f>+'New Obligations'!E6/1000000</f>
        <v>7.8187030000000002</v>
      </c>
      <c r="H25" s="71">
        <f>+'New Obligations'!F6</f>
        <v>30560</v>
      </c>
      <c r="I25" s="72">
        <f t="shared" si="0"/>
        <v>10.580985999999999</v>
      </c>
      <c r="J25" s="107">
        <f t="shared" si="1"/>
        <v>220.40078193568979</v>
      </c>
      <c r="K25" s="107">
        <f t="shared" si="2"/>
        <v>433.72180617961948</v>
      </c>
      <c r="L25" s="55"/>
      <c r="M25" s="55"/>
      <c r="N25" s="55"/>
      <c r="O25" s="61"/>
      <c r="P25" s="95">
        <v>1995</v>
      </c>
      <c r="Q25" s="66">
        <v>12533</v>
      </c>
      <c r="R25" s="63">
        <v>2762283</v>
      </c>
      <c r="S25" s="8">
        <v>18027</v>
      </c>
      <c r="T25" s="6">
        <v>7818703</v>
      </c>
      <c r="U25" s="8">
        <f t="shared" ref="U25:U49" si="4">Q25+S25</f>
        <v>30560</v>
      </c>
      <c r="V25" s="6">
        <f t="shared" si="3"/>
        <v>10580986</v>
      </c>
    </row>
    <row r="26" spans="1:22" ht="15" hidden="1" customHeight="1">
      <c r="A26" s="55"/>
      <c r="B26" s="55"/>
      <c r="C26" s="67">
        <v>1996</v>
      </c>
      <c r="D26" s="71">
        <f>+'New Obligations'!B7</f>
        <v>13091</v>
      </c>
      <c r="E26" s="72">
        <f>+'New Obligations'!C7/1000000</f>
        <v>2.2876370000000001</v>
      </c>
      <c r="F26" s="71">
        <f>+'New Obligations'!D7</f>
        <v>19422</v>
      </c>
      <c r="G26" s="72">
        <f>+'New Obligations'!E7/1000000</f>
        <v>4.227646</v>
      </c>
      <c r="H26" s="71">
        <f>+'New Obligations'!F7</f>
        <v>32513</v>
      </c>
      <c r="I26" s="72">
        <f t="shared" si="0"/>
        <v>6.5152830000000002</v>
      </c>
      <c r="J26" s="107">
        <f t="shared" si="1"/>
        <v>174.74883507753418</v>
      </c>
      <c r="K26" s="107">
        <f t="shared" si="2"/>
        <v>217.67305117907529</v>
      </c>
      <c r="L26" s="55"/>
      <c r="M26" s="55"/>
      <c r="N26" s="55"/>
      <c r="O26" s="61"/>
      <c r="P26" s="56">
        <v>1996</v>
      </c>
      <c r="Q26" s="66">
        <v>13091</v>
      </c>
      <c r="R26" s="63">
        <v>2287637</v>
      </c>
      <c r="S26" s="8">
        <v>19422</v>
      </c>
      <c r="T26" s="6">
        <v>4227646</v>
      </c>
      <c r="U26" s="8">
        <f t="shared" si="4"/>
        <v>32513</v>
      </c>
      <c r="V26" s="6">
        <f t="shared" si="3"/>
        <v>6515283</v>
      </c>
    </row>
    <row r="27" spans="1:22" ht="18" hidden="1" customHeight="1">
      <c r="A27" s="55"/>
      <c r="B27" s="55"/>
      <c r="C27" s="67">
        <v>1997</v>
      </c>
      <c r="D27" s="71">
        <f>+'New Obligations'!B8</f>
        <v>12264</v>
      </c>
      <c r="E27" s="72">
        <f>+'New Obligations'!C8/1000000</f>
        <v>2.2321360000000001</v>
      </c>
      <c r="F27" s="71">
        <f>+'New Obligations'!D8</f>
        <v>19931</v>
      </c>
      <c r="G27" s="72">
        <f>+'New Obligations'!E8/1000000</f>
        <v>4.5159469999999997</v>
      </c>
      <c r="H27" s="71">
        <f>+'New Obligations'!F8</f>
        <v>32195</v>
      </c>
      <c r="I27" s="72">
        <f t="shared" si="0"/>
        <v>6.7480829999999994</v>
      </c>
      <c r="J27" s="107">
        <f t="shared" si="1"/>
        <v>182.00717547292891</v>
      </c>
      <c r="K27" s="107">
        <f t="shared" si="2"/>
        <v>226.57904771461543</v>
      </c>
      <c r="L27" s="55"/>
      <c r="M27" s="55"/>
      <c r="N27" s="55"/>
      <c r="O27" s="68"/>
      <c r="P27" s="56">
        <v>1997</v>
      </c>
      <c r="Q27" s="66">
        <v>12264</v>
      </c>
      <c r="R27" s="69">
        <v>2232136</v>
      </c>
      <c r="S27" s="8">
        <v>19931</v>
      </c>
      <c r="T27" s="6">
        <v>4515947</v>
      </c>
      <c r="U27" s="8">
        <f t="shared" si="4"/>
        <v>32195</v>
      </c>
      <c r="V27" s="6">
        <f t="shared" si="3"/>
        <v>6748083</v>
      </c>
    </row>
    <row r="28" spans="1:22" ht="14.1" customHeight="1">
      <c r="A28" s="55"/>
      <c r="B28" s="55"/>
      <c r="C28" s="70">
        <v>1998</v>
      </c>
      <c r="D28" s="71">
        <f>+'New Obligations'!B9</f>
        <v>9769</v>
      </c>
      <c r="E28" s="72">
        <f>+'New Obligations'!C9/1000000</f>
        <v>1.8121659999999999</v>
      </c>
      <c r="F28" s="71">
        <f>+'New Obligations'!D9</f>
        <v>20192</v>
      </c>
      <c r="G28" s="72">
        <f>+'New Obligations'!E9/1000000</f>
        <v>4.7252850000000004</v>
      </c>
      <c r="H28" s="71">
        <f>+'New Obligations'!F9</f>
        <v>29961</v>
      </c>
      <c r="I28" s="72">
        <f t="shared" si="0"/>
        <v>6.5374510000000008</v>
      </c>
      <c r="J28" s="107">
        <f t="shared" si="1"/>
        <v>185.50168901627598</v>
      </c>
      <c r="K28" s="107">
        <f t="shared" si="2"/>
        <v>234.01768026941363</v>
      </c>
      <c r="L28" s="55"/>
      <c r="M28" s="55"/>
      <c r="N28" s="55"/>
      <c r="O28" s="68"/>
      <c r="P28" s="56">
        <v>1998</v>
      </c>
      <c r="Q28" s="66">
        <v>9769</v>
      </c>
      <c r="R28" s="63">
        <v>1812166</v>
      </c>
      <c r="S28" s="8">
        <v>20192</v>
      </c>
      <c r="T28" s="6">
        <v>4725285</v>
      </c>
      <c r="U28" s="8">
        <f t="shared" si="4"/>
        <v>29961</v>
      </c>
      <c r="V28" s="6">
        <f t="shared" si="3"/>
        <v>6537451</v>
      </c>
    </row>
    <row r="29" spans="1:22" ht="14.1" customHeight="1">
      <c r="A29" s="55"/>
      <c r="B29" s="55"/>
      <c r="C29" s="73" t="s">
        <v>31</v>
      </c>
      <c r="D29" s="71">
        <f>+'New Obligations'!B10</f>
        <v>9127</v>
      </c>
      <c r="E29" s="72">
        <f>+'New Obligations'!C10/1000000</f>
        <v>2.1031420000000001</v>
      </c>
      <c r="F29" s="71">
        <f>+'New Obligations'!D10</f>
        <v>20536</v>
      </c>
      <c r="G29" s="72">
        <f>+'New Obligations'!E10/1000000</f>
        <v>4.8119430000000003</v>
      </c>
      <c r="H29" s="71">
        <f>+'New Obligations'!F10</f>
        <v>29663</v>
      </c>
      <c r="I29" s="72">
        <f t="shared" si="0"/>
        <v>6.9150850000000004</v>
      </c>
      <c r="J29" s="107">
        <f t="shared" si="1"/>
        <v>230.43080968554838</v>
      </c>
      <c r="K29" s="107">
        <f t="shared" si="2"/>
        <v>234.31744253992989</v>
      </c>
      <c r="L29" s="55"/>
      <c r="M29" s="55"/>
      <c r="N29" s="55"/>
      <c r="O29" s="74"/>
      <c r="P29" s="56">
        <v>1999</v>
      </c>
      <c r="Q29" s="66">
        <v>9127</v>
      </c>
      <c r="R29" s="63">
        <v>2103142</v>
      </c>
      <c r="S29" s="8">
        <v>20536</v>
      </c>
      <c r="T29" s="6">
        <v>4811943</v>
      </c>
      <c r="U29" s="8">
        <f t="shared" si="4"/>
        <v>29663</v>
      </c>
      <c r="V29" s="6">
        <f t="shared" si="3"/>
        <v>6915085</v>
      </c>
    </row>
    <row r="30" spans="1:22" ht="14.1" customHeight="1">
      <c r="A30" s="55"/>
      <c r="B30" s="55"/>
      <c r="C30" s="73" t="s">
        <v>30</v>
      </c>
      <c r="D30" s="71">
        <f>+'New Obligations'!B11</f>
        <v>9603</v>
      </c>
      <c r="E30" s="72">
        <f>+'New Obligations'!C11/1000000</f>
        <v>3.2505630000000001</v>
      </c>
      <c r="F30" s="71">
        <f>+'New Obligations'!D11</f>
        <v>21590</v>
      </c>
      <c r="G30" s="72">
        <f>+'New Obligations'!E11/1000000</f>
        <v>5.3062050000000003</v>
      </c>
      <c r="H30" s="71">
        <f>+'New Obligations'!F11</f>
        <v>31193</v>
      </c>
      <c r="I30" s="72">
        <f t="shared" si="0"/>
        <v>8.5567679999999999</v>
      </c>
      <c r="J30" s="107">
        <f t="shared" si="1"/>
        <v>338.49453295845046</v>
      </c>
      <c r="K30" s="107">
        <f t="shared" si="2"/>
        <v>245.77142195460863</v>
      </c>
      <c r="L30" s="55"/>
      <c r="M30" s="55"/>
      <c r="N30" s="55"/>
      <c r="O30" s="74"/>
      <c r="P30" s="56">
        <v>2000</v>
      </c>
      <c r="Q30" s="66">
        <v>9603</v>
      </c>
      <c r="R30" s="69">
        <v>3250563</v>
      </c>
      <c r="S30" s="8">
        <v>21590</v>
      </c>
      <c r="T30" s="6">
        <v>5306205</v>
      </c>
      <c r="U30" s="8">
        <f t="shared" si="4"/>
        <v>31193</v>
      </c>
      <c r="V30" s="6">
        <f t="shared" si="3"/>
        <v>8556768</v>
      </c>
    </row>
    <row r="31" spans="1:22" ht="14.1" customHeight="1">
      <c r="A31" s="55"/>
      <c r="B31" s="55"/>
      <c r="C31" s="73" t="s">
        <v>29</v>
      </c>
      <c r="D31" s="71">
        <f>+'New Obligations'!B12</f>
        <v>9138</v>
      </c>
      <c r="E31" s="72">
        <f>+'New Obligations'!C12/1000000</f>
        <v>2.5499299999999998</v>
      </c>
      <c r="F31" s="71">
        <f>+'New Obligations'!D12</f>
        <v>22554</v>
      </c>
      <c r="G31" s="72">
        <f>+'New Obligations'!E12/1000000</f>
        <v>5.7723870000000002</v>
      </c>
      <c r="H31" s="71">
        <f>+'New Obligations'!F12</f>
        <v>31692</v>
      </c>
      <c r="I31" s="72">
        <f t="shared" si="0"/>
        <v>8.322317</v>
      </c>
      <c r="J31" s="107">
        <f t="shared" si="1"/>
        <v>279.0468373823594</v>
      </c>
      <c r="K31" s="107">
        <f t="shared" si="2"/>
        <v>255.93628624634212</v>
      </c>
      <c r="L31" s="55"/>
      <c r="M31" s="55"/>
      <c r="N31" s="55"/>
      <c r="O31" s="74"/>
      <c r="P31" s="56">
        <v>2001</v>
      </c>
      <c r="Q31" s="66">
        <v>9138</v>
      </c>
      <c r="R31" s="69">
        <v>2549930</v>
      </c>
      <c r="S31" s="8">
        <v>22554</v>
      </c>
      <c r="T31" s="6">
        <v>5772387</v>
      </c>
      <c r="U31" s="8">
        <f t="shared" si="4"/>
        <v>31692</v>
      </c>
      <c r="V31" s="6">
        <f t="shared" si="3"/>
        <v>8322317</v>
      </c>
    </row>
    <row r="32" spans="1:22" ht="14.1" customHeight="1">
      <c r="A32" s="55"/>
      <c r="B32" s="55"/>
      <c r="C32" s="73" t="s">
        <v>28</v>
      </c>
      <c r="D32" s="71">
        <f>+'New Obligations'!B13</f>
        <v>8373</v>
      </c>
      <c r="E32" s="72">
        <f>+'New Obligations'!C13/1000000</f>
        <v>2.5194070000000002</v>
      </c>
      <c r="F32" s="71">
        <f>+'New Obligations'!D13</f>
        <v>21353</v>
      </c>
      <c r="G32" s="72">
        <f>+'New Obligations'!E13/1000000</f>
        <v>5.872217</v>
      </c>
      <c r="H32" s="71">
        <f>+'New Obligations'!F13</f>
        <v>29726</v>
      </c>
      <c r="I32" s="72">
        <f t="shared" si="0"/>
        <v>8.3916240000000002</v>
      </c>
      <c r="J32" s="107">
        <f t="shared" si="1"/>
        <v>300.89657231577689</v>
      </c>
      <c r="K32" s="107">
        <f t="shared" si="2"/>
        <v>275.00665011942118</v>
      </c>
      <c r="L32" s="55"/>
      <c r="M32" s="55"/>
      <c r="N32" s="55"/>
      <c r="O32" s="74"/>
      <c r="P32" s="56">
        <v>2002</v>
      </c>
      <c r="Q32" s="66">
        <v>8373</v>
      </c>
      <c r="R32" s="69">
        <v>2519407</v>
      </c>
      <c r="S32" s="8">
        <v>21353</v>
      </c>
      <c r="T32" s="6">
        <v>5872217</v>
      </c>
      <c r="U32" s="8">
        <f t="shared" si="4"/>
        <v>29726</v>
      </c>
      <c r="V32" s="6">
        <f t="shared" si="3"/>
        <v>8391624</v>
      </c>
    </row>
    <row r="33" spans="1:22" ht="14.1" customHeight="1">
      <c r="A33" s="55"/>
      <c r="B33" s="55"/>
      <c r="C33" s="73" t="s">
        <v>27</v>
      </c>
      <c r="D33" s="71">
        <f>+'New Obligations'!B14</f>
        <v>9650</v>
      </c>
      <c r="E33" s="72">
        <f>+'New Obligations'!C14/1000000</f>
        <v>2.4446219999999999</v>
      </c>
      <c r="F33" s="71">
        <f>+'New Obligations'!D14</f>
        <v>18611</v>
      </c>
      <c r="G33" s="72">
        <f>+'New Obligations'!E14/1000000</f>
        <v>5.5102200000000003</v>
      </c>
      <c r="H33" s="71">
        <f>+'New Obligations'!F14</f>
        <v>28261</v>
      </c>
      <c r="I33" s="72">
        <f t="shared" si="0"/>
        <v>7.9548420000000002</v>
      </c>
      <c r="J33" s="107">
        <f t="shared" si="1"/>
        <v>253.32870466321245</v>
      </c>
      <c r="K33" s="107">
        <f t="shared" si="2"/>
        <v>296.07328998979096</v>
      </c>
      <c r="L33" s="55"/>
      <c r="M33" s="55"/>
      <c r="N33" s="55"/>
      <c r="O33" s="74"/>
      <c r="P33" s="56">
        <v>2003</v>
      </c>
      <c r="Q33" s="66">
        <v>9650</v>
      </c>
      <c r="R33" s="69">
        <v>2444622</v>
      </c>
      <c r="S33" s="8">
        <v>18611</v>
      </c>
      <c r="T33" s="6">
        <v>5510220</v>
      </c>
      <c r="U33" s="8">
        <f t="shared" si="4"/>
        <v>28261</v>
      </c>
      <c r="V33" s="6">
        <f t="shared" ref="V33:V49" si="5">SUM(R33,T33)</f>
        <v>7954842</v>
      </c>
    </row>
    <row r="34" spans="1:22" ht="14.1" customHeight="1">
      <c r="A34" s="55"/>
      <c r="B34" s="55"/>
      <c r="C34" s="73" t="s">
        <v>26</v>
      </c>
      <c r="D34" s="71">
        <f>+'New Obligations'!B15</f>
        <v>9811</v>
      </c>
      <c r="E34" s="72">
        <f>+'New Obligations'!C15/1000000</f>
        <v>2.3233630000000001</v>
      </c>
      <c r="F34" s="71">
        <f>+'New Obligations'!D15</f>
        <v>16914</v>
      </c>
      <c r="G34" s="72">
        <f>+'New Obligations'!E15/1000000</f>
        <v>5.2426830000000004</v>
      </c>
      <c r="H34" s="71">
        <f>+'New Obligations'!F15</f>
        <v>26725</v>
      </c>
      <c r="I34" s="72">
        <f t="shared" si="0"/>
        <v>7.566046</v>
      </c>
      <c r="J34" s="107">
        <f t="shared" si="1"/>
        <v>236.81204770155946</v>
      </c>
      <c r="K34" s="107">
        <f t="shared" si="2"/>
        <v>309.96115643845337</v>
      </c>
      <c r="L34" s="55"/>
      <c r="M34" s="55"/>
      <c r="N34" s="55"/>
      <c r="O34" s="74"/>
      <c r="P34" s="56">
        <v>2004</v>
      </c>
      <c r="Q34" s="66">
        <v>9811</v>
      </c>
      <c r="R34" s="69">
        <v>2323363</v>
      </c>
      <c r="S34" s="8">
        <v>16914</v>
      </c>
      <c r="T34" s="6">
        <v>5242683</v>
      </c>
      <c r="U34" s="8">
        <f t="shared" si="4"/>
        <v>26725</v>
      </c>
      <c r="V34" s="6">
        <f t="shared" si="5"/>
        <v>7566046</v>
      </c>
    </row>
    <row r="35" spans="1:22" ht="14.1" customHeight="1">
      <c r="A35" s="55"/>
      <c r="B35" s="55"/>
      <c r="C35" s="73" t="s">
        <v>25</v>
      </c>
      <c r="D35" s="71">
        <f>+'New Obligations'!B16</f>
        <v>9365</v>
      </c>
      <c r="E35" s="72">
        <f>+'New Obligations'!C16/1000000</f>
        <v>2.576991</v>
      </c>
      <c r="F35" s="71">
        <f>+'New Obligations'!D16</f>
        <v>17335</v>
      </c>
      <c r="G35" s="72">
        <f>+'New Obligations'!E16/1000000</f>
        <v>5.6140429999999997</v>
      </c>
      <c r="H35" s="71">
        <f>+'New Obligations'!F16</f>
        <v>26700</v>
      </c>
      <c r="I35" s="72">
        <f t="shared" si="0"/>
        <v>8.1910340000000001</v>
      </c>
      <c r="J35" s="107">
        <f t="shared" si="1"/>
        <v>275.17255739455419</v>
      </c>
      <c r="K35" s="107">
        <f t="shared" si="2"/>
        <v>323.8559561580617</v>
      </c>
      <c r="L35" s="55"/>
      <c r="M35" s="55"/>
      <c r="N35" s="55"/>
      <c r="O35" s="74"/>
      <c r="P35" s="56">
        <v>2005</v>
      </c>
      <c r="Q35" s="66">
        <v>9365</v>
      </c>
      <c r="R35" s="69">
        <v>2576991</v>
      </c>
      <c r="S35" s="8">
        <v>17335</v>
      </c>
      <c r="T35" s="6">
        <v>5614043</v>
      </c>
      <c r="U35" s="8">
        <f t="shared" si="4"/>
        <v>26700</v>
      </c>
      <c r="V35" s="6">
        <f t="shared" si="5"/>
        <v>8191034</v>
      </c>
    </row>
    <row r="36" spans="1:22" ht="14.1" customHeight="1">
      <c r="A36" s="55"/>
      <c r="B36" s="55"/>
      <c r="C36" s="75" t="s">
        <v>12</v>
      </c>
      <c r="D36" s="71">
        <f>+'New Obligations'!B17</f>
        <v>8753</v>
      </c>
      <c r="E36" s="72">
        <f>+'New Obligations'!C17/1000000</f>
        <v>2.3110909999999998</v>
      </c>
      <c r="F36" s="71">
        <f>+'New Obligations'!D17</f>
        <v>16584</v>
      </c>
      <c r="G36" s="72">
        <f>+'New Obligations'!E17/1000000</f>
        <v>5.5782470000000002</v>
      </c>
      <c r="H36" s="71">
        <f>+'New Obligations'!F17</f>
        <v>25337</v>
      </c>
      <c r="I36" s="72">
        <f t="shared" si="0"/>
        <v>7.8893380000000004</v>
      </c>
      <c r="J36" s="107">
        <f t="shared" si="1"/>
        <v>264.03415971666857</v>
      </c>
      <c r="K36" s="107">
        <f t="shared" si="2"/>
        <v>336.36318137964304</v>
      </c>
      <c r="L36" s="55"/>
      <c r="M36" s="55"/>
      <c r="N36" s="55"/>
      <c r="O36" s="74"/>
      <c r="P36" s="76" t="s">
        <v>12</v>
      </c>
      <c r="Q36" s="66">
        <v>8753</v>
      </c>
      <c r="R36" s="69">
        <v>2311091</v>
      </c>
      <c r="S36" s="8">
        <v>16584</v>
      </c>
      <c r="T36" s="6">
        <v>5578247</v>
      </c>
      <c r="U36" s="8">
        <f t="shared" si="4"/>
        <v>25337</v>
      </c>
      <c r="V36" s="6">
        <f t="shared" si="5"/>
        <v>7889338</v>
      </c>
    </row>
    <row r="37" spans="1:22" ht="14.1" customHeight="1">
      <c r="A37" s="55"/>
      <c r="B37" s="55"/>
      <c r="C37" s="77" t="s">
        <v>11</v>
      </c>
      <c r="D37" s="71">
        <f>+'New Obligations'!B18</f>
        <v>8162</v>
      </c>
      <c r="E37" s="72">
        <f>+'New Obligations'!C18/1000000</f>
        <v>2.1937709999999999</v>
      </c>
      <c r="F37" s="71">
        <f>+'New Obligations'!D18</f>
        <v>17570</v>
      </c>
      <c r="G37" s="72">
        <f>+'New Obligations'!E18/1000000</f>
        <v>5.9269660000000002</v>
      </c>
      <c r="H37" s="71">
        <f>+'New Obligations'!F18</f>
        <v>25732</v>
      </c>
      <c r="I37" s="72">
        <f t="shared" si="0"/>
        <v>8.1207370000000001</v>
      </c>
      <c r="J37" s="107">
        <f t="shared" si="1"/>
        <v>268.77860818426853</v>
      </c>
      <c r="K37" s="107">
        <f t="shared" si="2"/>
        <v>337.33443369379626</v>
      </c>
      <c r="L37" s="55"/>
      <c r="M37" s="55"/>
      <c r="N37" s="55"/>
      <c r="O37" s="74"/>
      <c r="P37" s="78" t="s">
        <v>11</v>
      </c>
      <c r="Q37" s="79">
        <v>8162</v>
      </c>
      <c r="R37" s="68">
        <v>2193771</v>
      </c>
      <c r="S37" s="38">
        <v>17570</v>
      </c>
      <c r="T37" s="39">
        <v>5926966</v>
      </c>
      <c r="U37" s="38">
        <f t="shared" si="4"/>
        <v>25732</v>
      </c>
      <c r="V37" s="39">
        <f t="shared" si="5"/>
        <v>8120737</v>
      </c>
    </row>
    <row r="38" spans="1:22" ht="14.1" customHeight="1">
      <c r="A38" s="55"/>
      <c r="B38" s="55"/>
      <c r="C38" s="77" t="s">
        <v>19</v>
      </c>
      <c r="D38" s="71">
        <f>+'New Obligations'!B19</f>
        <v>8352</v>
      </c>
      <c r="E38" s="72">
        <f>+'New Obligations'!C19/1000000</f>
        <v>2.4756070000000001</v>
      </c>
      <c r="F38" s="71">
        <f>+'New Obligations'!D19</f>
        <v>17461</v>
      </c>
      <c r="G38" s="72">
        <f>+'New Obligations'!E19/1000000</f>
        <v>6.2205339999999998</v>
      </c>
      <c r="H38" s="71">
        <f>+'New Obligations'!F19</f>
        <v>25813</v>
      </c>
      <c r="I38" s="72">
        <f t="shared" si="0"/>
        <v>8.6961410000000008</v>
      </c>
      <c r="J38" s="107">
        <f t="shared" si="1"/>
        <v>296.40888409961684</v>
      </c>
      <c r="K38" s="107">
        <f t="shared" si="2"/>
        <v>356.25302101826929</v>
      </c>
      <c r="L38" s="55"/>
      <c r="M38" s="55"/>
      <c r="N38" s="55"/>
      <c r="O38" s="74"/>
      <c r="P38" s="78" t="s">
        <v>19</v>
      </c>
      <c r="Q38" s="79">
        <v>8352</v>
      </c>
      <c r="R38" s="68">
        <v>2475607</v>
      </c>
      <c r="S38" s="38">
        <v>17461</v>
      </c>
      <c r="T38" s="39">
        <v>6220534</v>
      </c>
      <c r="U38" s="38">
        <f t="shared" si="4"/>
        <v>25813</v>
      </c>
      <c r="V38" s="39">
        <f t="shared" si="5"/>
        <v>8696141</v>
      </c>
    </row>
    <row r="39" spans="1:22" ht="14.1" customHeight="1">
      <c r="A39" s="55"/>
      <c r="B39" s="55"/>
      <c r="C39" s="77" t="s">
        <v>21</v>
      </c>
      <c r="D39" s="71">
        <f>+'New Obligations'!B20</f>
        <v>9780</v>
      </c>
      <c r="E39" s="72">
        <f>+'New Obligations'!C20/1000000</f>
        <v>2.2114747700000001</v>
      </c>
      <c r="F39" s="71">
        <f>+'New Obligations'!D20</f>
        <v>17622</v>
      </c>
      <c r="G39" s="72">
        <f>+'New Obligations'!E20/1000000</f>
        <v>6.1989429399999993</v>
      </c>
      <c r="H39" s="71">
        <f>+'New Obligations'!F20</f>
        <v>27402</v>
      </c>
      <c r="I39" s="72">
        <f t="shared" si="0"/>
        <v>8.410417709999999</v>
      </c>
      <c r="J39" s="107">
        <f t="shared" si="1"/>
        <v>226.12216462167689</v>
      </c>
      <c r="K39" s="107">
        <f t="shared" si="2"/>
        <v>351.77295085688343</v>
      </c>
      <c r="L39" s="55"/>
      <c r="M39" s="55"/>
      <c r="N39" s="55"/>
      <c r="O39" s="55"/>
      <c r="P39" s="78" t="s">
        <v>21</v>
      </c>
      <c r="Q39" s="79">
        <v>9780</v>
      </c>
      <c r="R39" s="68">
        <v>2211474.77</v>
      </c>
      <c r="S39" s="38">
        <v>17622</v>
      </c>
      <c r="T39" s="39">
        <v>6198942.9399999995</v>
      </c>
      <c r="U39" s="38">
        <f t="shared" si="4"/>
        <v>27402</v>
      </c>
      <c r="V39" s="39">
        <f t="shared" si="5"/>
        <v>8410417.709999999</v>
      </c>
    </row>
    <row r="40" spans="1:22" ht="14.1" customHeight="1">
      <c r="A40" s="55"/>
      <c r="B40" s="55"/>
      <c r="C40" s="77" t="s">
        <v>32</v>
      </c>
      <c r="D40" s="71">
        <f>+'New Obligations'!B21</f>
        <v>7990</v>
      </c>
      <c r="E40" s="72">
        <f>+'New Obligations'!C21/1000000</f>
        <v>1.1163259999999999</v>
      </c>
      <c r="F40" s="71">
        <f>+'New Obligations'!D21</f>
        <v>28036</v>
      </c>
      <c r="G40" s="72">
        <f>+'New Obligations'!E21/1000000</f>
        <v>8.0303050000000002</v>
      </c>
      <c r="H40" s="71">
        <f>+'New Obligations'!F21</f>
        <v>36026</v>
      </c>
      <c r="I40" s="72">
        <f t="shared" si="0"/>
        <v>9.1466309999999993</v>
      </c>
      <c r="J40" s="107">
        <f t="shared" si="1"/>
        <v>139.71539424280351</v>
      </c>
      <c r="K40" s="107">
        <f t="shared" si="2"/>
        <v>286.42834213154515</v>
      </c>
      <c r="L40" s="55"/>
      <c r="M40" s="55"/>
      <c r="N40" s="55"/>
      <c r="O40" s="80"/>
      <c r="P40" s="78" t="s">
        <v>32</v>
      </c>
      <c r="Q40" s="79">
        <v>7990</v>
      </c>
      <c r="R40" s="68">
        <v>1116326</v>
      </c>
      <c r="S40" s="38">
        <v>28036</v>
      </c>
      <c r="T40" s="39">
        <v>8030305</v>
      </c>
      <c r="U40" s="38">
        <f t="shared" si="4"/>
        <v>36026</v>
      </c>
      <c r="V40" s="39">
        <f t="shared" si="5"/>
        <v>9146631</v>
      </c>
    </row>
    <row r="41" spans="1:22" ht="14.1" customHeight="1">
      <c r="A41" s="55"/>
      <c r="B41" s="55"/>
      <c r="C41" s="77" t="s">
        <v>37</v>
      </c>
      <c r="D41" s="71">
        <f>+'New Obligations'!B22</f>
        <v>8066</v>
      </c>
      <c r="E41" s="72">
        <f>+'New Obligations'!C22/1000000</f>
        <v>1.080195</v>
      </c>
      <c r="F41" s="71">
        <f>+'New Obligations'!D22</f>
        <v>27892</v>
      </c>
      <c r="G41" s="72">
        <f>+'New Obligations'!E22/1000000</f>
        <v>8.0261390000000006</v>
      </c>
      <c r="H41" s="71">
        <f>+'New Obligations'!F22</f>
        <v>35958</v>
      </c>
      <c r="I41" s="72">
        <f t="shared" si="0"/>
        <v>9.1063340000000004</v>
      </c>
      <c r="J41" s="107">
        <f t="shared" si="1"/>
        <v>133.91953880485991</v>
      </c>
      <c r="K41" s="107">
        <f t="shared" si="2"/>
        <v>287.75774415603041</v>
      </c>
      <c r="L41" s="55"/>
      <c r="M41" s="55"/>
      <c r="N41" s="55"/>
      <c r="O41" s="80"/>
      <c r="P41" s="78" t="s">
        <v>37</v>
      </c>
      <c r="Q41" s="79">
        <v>8066</v>
      </c>
      <c r="R41" s="68">
        <v>1080195</v>
      </c>
      <c r="S41" s="53">
        <v>27892</v>
      </c>
      <c r="T41" s="54">
        <v>8026139</v>
      </c>
      <c r="U41" s="38">
        <f t="shared" si="4"/>
        <v>35958</v>
      </c>
      <c r="V41" s="39">
        <f t="shared" si="5"/>
        <v>9106334</v>
      </c>
    </row>
    <row r="42" spans="1:22" ht="14.1" customHeight="1">
      <c r="A42" s="55"/>
      <c r="B42" s="55"/>
      <c r="C42" s="77" t="s">
        <v>38</v>
      </c>
      <c r="D42" s="71">
        <f>+'New Obligations'!B23</f>
        <v>7492</v>
      </c>
      <c r="E42" s="72">
        <f>+'New Obligations'!C23/1000000</f>
        <v>1.0012730000000001</v>
      </c>
      <c r="F42" s="71">
        <f>+'New Obligations'!D23</f>
        <v>28303</v>
      </c>
      <c r="G42" s="72">
        <f>+'New Obligations'!E23/1000000</f>
        <v>8.1195199999999996</v>
      </c>
      <c r="H42" s="71">
        <f>+'New Obligations'!F23</f>
        <v>35795</v>
      </c>
      <c r="I42" s="72">
        <f t="shared" si="0"/>
        <v>9.120792999999999</v>
      </c>
      <c r="J42" s="107">
        <f t="shared" si="1"/>
        <v>133.64562199679659</v>
      </c>
      <c r="K42" s="107">
        <f t="shared" si="2"/>
        <v>286.87842278203726</v>
      </c>
      <c r="L42" s="55"/>
      <c r="M42" s="55"/>
      <c r="N42" s="55"/>
      <c r="O42" s="80"/>
      <c r="P42" s="78" t="s">
        <v>38</v>
      </c>
      <c r="Q42" s="79">
        <v>7492</v>
      </c>
      <c r="R42" s="68">
        <v>1001273</v>
      </c>
      <c r="S42" s="53">
        <v>28303</v>
      </c>
      <c r="T42" s="54">
        <v>8119520</v>
      </c>
      <c r="U42" s="38">
        <f t="shared" si="4"/>
        <v>35795</v>
      </c>
      <c r="V42" s="39">
        <f t="shared" si="5"/>
        <v>9120793</v>
      </c>
    </row>
    <row r="43" spans="1:22" ht="14.1" customHeight="1">
      <c r="A43" s="55"/>
      <c r="B43" s="55"/>
      <c r="C43" s="77" t="s">
        <v>39</v>
      </c>
      <c r="D43" s="71">
        <f>+'New Obligations'!B24</f>
        <v>7803</v>
      </c>
      <c r="E43" s="72">
        <f>+'New Obligations'!C24/1000000</f>
        <v>1.050743</v>
      </c>
      <c r="F43" s="71">
        <f>+'New Obligations'!D24</f>
        <v>27320</v>
      </c>
      <c r="G43" s="72">
        <f>+'New Obligations'!E24/1000000</f>
        <v>7.8626560000000003</v>
      </c>
      <c r="H43" s="71">
        <f>+'New Obligations'!F24</f>
        <v>35123</v>
      </c>
      <c r="I43" s="72">
        <f t="shared" si="0"/>
        <v>8.9133990000000001</v>
      </c>
      <c r="J43" s="107">
        <f t="shared" si="1"/>
        <v>134.65884916057925</v>
      </c>
      <c r="K43" s="107">
        <f t="shared" si="2"/>
        <v>287.79853587115667</v>
      </c>
      <c r="L43" s="55"/>
      <c r="M43" s="55"/>
      <c r="N43" s="55"/>
      <c r="O43" s="80"/>
      <c r="P43" s="78" t="s">
        <v>39</v>
      </c>
      <c r="Q43" s="79">
        <v>7803</v>
      </c>
      <c r="R43" s="68">
        <v>1050743</v>
      </c>
      <c r="S43" s="53">
        <v>27320</v>
      </c>
      <c r="T43" s="54">
        <v>7862656</v>
      </c>
      <c r="U43" s="38">
        <f t="shared" si="4"/>
        <v>35123</v>
      </c>
      <c r="V43" s="39">
        <f t="shared" si="5"/>
        <v>8913399</v>
      </c>
    </row>
    <row r="44" spans="1:22" ht="14.1" customHeight="1">
      <c r="A44" s="55"/>
      <c r="B44" s="55"/>
      <c r="C44" s="77" t="s">
        <v>40</v>
      </c>
      <c r="D44" s="71">
        <f>+'New Obligations'!B25</f>
        <v>7459</v>
      </c>
      <c r="E44" s="72">
        <f>+'New Obligations'!C25/1000000</f>
        <v>0.80978600000000001</v>
      </c>
      <c r="F44" s="71">
        <f>+'New Obligations'!D25</f>
        <v>25581</v>
      </c>
      <c r="G44" s="72">
        <f>+'New Obligations'!E25/1000000</f>
        <v>7.9086239999999997</v>
      </c>
      <c r="H44" s="71">
        <f>+'New Obligations'!F25</f>
        <v>33040</v>
      </c>
      <c r="I44" s="72">
        <f t="shared" si="0"/>
        <v>8.7184100000000004</v>
      </c>
      <c r="J44" s="107">
        <f t="shared" si="1"/>
        <v>108.56495508781337</v>
      </c>
      <c r="K44" s="107">
        <f t="shared" si="2"/>
        <v>309.16007974668702</v>
      </c>
      <c r="L44" s="55"/>
      <c r="M44" s="55"/>
      <c r="N44" s="55"/>
      <c r="O44" s="80"/>
      <c r="P44" s="78" t="s">
        <v>40</v>
      </c>
      <c r="Q44" s="79">
        <v>7459</v>
      </c>
      <c r="R44" s="68">
        <v>809786</v>
      </c>
      <c r="S44" s="53">
        <v>25581</v>
      </c>
      <c r="T44" s="54">
        <v>7908624</v>
      </c>
      <c r="U44" s="38">
        <f t="shared" si="4"/>
        <v>33040</v>
      </c>
      <c r="V44" s="39">
        <f t="shared" si="5"/>
        <v>8718410</v>
      </c>
    </row>
    <row r="45" spans="1:22" ht="14.1" customHeight="1">
      <c r="A45" s="55"/>
      <c r="B45" s="55"/>
      <c r="C45" s="77" t="s">
        <v>41</v>
      </c>
      <c r="D45" s="71">
        <f>+'New Obligations'!B26</f>
        <v>6232</v>
      </c>
      <c r="E45" s="72">
        <f>+'New Obligations'!C26/1000000</f>
        <v>0.66615999999999997</v>
      </c>
      <c r="F45" s="71">
        <f>+'New Obligations'!D26</f>
        <v>22683</v>
      </c>
      <c r="G45" s="72">
        <f>+'New Obligations'!E26/1000000</f>
        <v>7.4591399999999997</v>
      </c>
      <c r="H45" s="71">
        <f>+'New Obligations'!F26</f>
        <v>28915</v>
      </c>
      <c r="I45" s="72">
        <f t="shared" si="0"/>
        <v>8.1252999999999993</v>
      </c>
      <c r="J45" s="107">
        <f t="shared" si="1"/>
        <v>106.89345314505776</v>
      </c>
      <c r="K45" s="107">
        <f t="shared" si="2"/>
        <v>328.84274566856237</v>
      </c>
      <c r="L45" s="55"/>
      <c r="M45" s="55"/>
      <c r="N45" s="55"/>
      <c r="O45" s="80"/>
      <c r="P45" s="81" t="s">
        <v>41</v>
      </c>
      <c r="Q45" s="79">
        <v>6232</v>
      </c>
      <c r="R45" s="68">
        <v>666160</v>
      </c>
      <c r="S45" s="53">
        <v>22683</v>
      </c>
      <c r="T45" s="54">
        <v>7459140</v>
      </c>
      <c r="U45" s="38">
        <f t="shared" si="4"/>
        <v>28915</v>
      </c>
      <c r="V45" s="39">
        <f t="shared" si="5"/>
        <v>8125300</v>
      </c>
    </row>
    <row r="46" spans="1:22" ht="14.1" customHeight="1">
      <c r="A46" s="55"/>
      <c r="B46" s="55"/>
      <c r="C46" s="77" t="s">
        <v>42</v>
      </c>
      <c r="D46" s="71">
        <f>+'New Obligations'!B27</f>
        <v>5647</v>
      </c>
      <c r="E46" s="72">
        <f>+'New Obligations'!C27/1000000</f>
        <v>0.58139275000000001</v>
      </c>
      <c r="F46" s="71">
        <f>+'New Obligations'!D27</f>
        <v>21955</v>
      </c>
      <c r="G46" s="72">
        <f>+'New Obligations'!E27/1000000</f>
        <v>7.36894545</v>
      </c>
      <c r="H46" s="71">
        <f>+'New Obligations'!F27</f>
        <v>27602</v>
      </c>
      <c r="I46" s="72">
        <f t="shared" si="0"/>
        <v>7.9503382</v>
      </c>
      <c r="J46" s="107">
        <f t="shared" si="1"/>
        <v>102.9560386045688</v>
      </c>
      <c r="K46" s="107">
        <f t="shared" si="2"/>
        <v>335.63859940787978</v>
      </c>
      <c r="L46" s="55"/>
      <c r="M46" s="55"/>
      <c r="N46" s="55"/>
      <c r="O46" s="80"/>
      <c r="P46" s="81" t="s">
        <v>42</v>
      </c>
      <c r="Q46" s="79">
        <v>5647</v>
      </c>
      <c r="R46" s="68">
        <v>581392.75</v>
      </c>
      <c r="S46" s="53">
        <v>21955</v>
      </c>
      <c r="T46" s="54">
        <v>7368945.4500000002</v>
      </c>
      <c r="U46" s="38">
        <f t="shared" si="4"/>
        <v>27602</v>
      </c>
      <c r="V46" s="39">
        <f t="shared" si="5"/>
        <v>7950338.2000000002</v>
      </c>
    </row>
    <row r="47" spans="1:22" ht="14.1" customHeight="1">
      <c r="A47" s="55"/>
      <c r="B47" s="55"/>
      <c r="C47" s="77" t="s">
        <v>51</v>
      </c>
      <c r="D47" s="71">
        <f>+'New Obligations'!B28</f>
        <v>6488</v>
      </c>
      <c r="E47" s="72">
        <f>+'New Obligations'!C28/1000000</f>
        <v>0.66824099999999997</v>
      </c>
      <c r="F47" s="71">
        <f>+'New Obligations'!D28</f>
        <v>18465</v>
      </c>
      <c r="G47" s="72">
        <f>+'New Obligations'!E28/1000000</f>
        <v>6.2043140000000001</v>
      </c>
      <c r="H47" s="71">
        <f>+'New Obligations'!F28</f>
        <v>24953</v>
      </c>
      <c r="I47" s="72">
        <f t="shared" si="0"/>
        <v>6.8725550000000002</v>
      </c>
      <c r="J47" s="107">
        <f t="shared" si="1"/>
        <v>102.99645499383477</v>
      </c>
      <c r="K47" s="107">
        <f t="shared" si="2"/>
        <v>336.00400758191171</v>
      </c>
      <c r="L47" s="55"/>
      <c r="M47" s="55"/>
      <c r="N47" s="55"/>
      <c r="O47" s="80"/>
      <c r="P47" s="81" t="s">
        <v>51</v>
      </c>
      <c r="Q47" s="79">
        <v>6488</v>
      </c>
      <c r="R47" s="68">
        <v>668241</v>
      </c>
      <c r="S47" s="53">
        <v>18465</v>
      </c>
      <c r="T47" s="54">
        <v>6204314</v>
      </c>
      <c r="U47" s="38">
        <f t="shared" si="4"/>
        <v>24953</v>
      </c>
      <c r="V47" s="39">
        <f t="shared" si="5"/>
        <v>6872555</v>
      </c>
    </row>
    <row r="48" spans="1:22" ht="14.1" customHeight="1">
      <c r="A48" s="55"/>
      <c r="B48" s="55"/>
      <c r="C48" s="77" t="s">
        <v>52</v>
      </c>
      <c r="D48" s="71">
        <f>+'New Obligations'!B29</f>
        <v>4660</v>
      </c>
      <c r="E48" s="72">
        <f>+'New Obligations'!C29/1000000</f>
        <v>0.48000900000000002</v>
      </c>
      <c r="F48" s="71">
        <f>+'New Obligations'!D29</f>
        <v>17117</v>
      </c>
      <c r="G48" s="72">
        <f>+'New Obligations'!E29/1000000</f>
        <v>5.7512189999999999</v>
      </c>
      <c r="H48" s="71">
        <f>+'New Obligations'!F29</f>
        <v>21777</v>
      </c>
      <c r="I48" s="72">
        <f t="shared" si="0"/>
        <v>6.2312279999999998</v>
      </c>
      <c r="J48" s="107">
        <f t="shared" si="1"/>
        <v>103.00622317596566</v>
      </c>
      <c r="K48" s="107">
        <f t="shared" si="2"/>
        <v>335.9945668049308</v>
      </c>
      <c r="L48" s="55"/>
      <c r="M48" s="55"/>
      <c r="N48" s="55"/>
      <c r="O48" s="80"/>
      <c r="P48" s="81" t="s">
        <v>52</v>
      </c>
      <c r="Q48" s="79">
        <v>4660</v>
      </c>
      <c r="R48" s="68">
        <v>480009</v>
      </c>
      <c r="S48" s="53">
        <v>17117</v>
      </c>
      <c r="T48" s="54">
        <v>5751219</v>
      </c>
      <c r="U48" s="38">
        <f t="shared" si="4"/>
        <v>21777</v>
      </c>
      <c r="V48" s="39">
        <f t="shared" si="5"/>
        <v>6231228</v>
      </c>
    </row>
    <row r="49" spans="1:22" ht="14.1" customHeight="1">
      <c r="A49" s="55"/>
      <c r="B49" s="55"/>
      <c r="C49" s="77" t="s">
        <v>53</v>
      </c>
      <c r="D49" s="71">
        <f>+'New Obligations'!B30</f>
        <v>4500</v>
      </c>
      <c r="E49" s="72">
        <f>+'New Obligations'!C30/1000000</f>
        <v>0.46347748739495803</v>
      </c>
      <c r="F49" s="71">
        <f>+'New Obligations'!D30</f>
        <v>16527</v>
      </c>
      <c r="G49" s="72">
        <f>+'New Obligations'!E30/1000000</f>
        <v>5.5529822055850913</v>
      </c>
      <c r="H49" s="71">
        <f>+'New Obligations'!F30</f>
        <v>21027</v>
      </c>
      <c r="I49" s="72">
        <f t="shared" ref="I49" si="6">+E49+G49</f>
        <v>6.0164596929800496</v>
      </c>
      <c r="J49" s="107">
        <f t="shared" ref="J49" si="7">+(+E49*1000000)/D49</f>
        <v>102.99499719887956</v>
      </c>
      <c r="K49" s="107">
        <f t="shared" ref="K49" si="8">+(+G49*1000000)/F49</f>
        <v>335.9945668049308</v>
      </c>
      <c r="L49" s="55"/>
      <c r="M49" s="55"/>
      <c r="N49" s="55"/>
      <c r="O49" s="80" t="s">
        <v>22</v>
      </c>
      <c r="P49" s="81" t="s">
        <v>53</v>
      </c>
      <c r="Q49" s="79">
        <v>4500</v>
      </c>
      <c r="R49" s="68">
        <v>463477.48739495804</v>
      </c>
      <c r="S49" s="51">
        <v>16527</v>
      </c>
      <c r="T49" s="52">
        <v>5552982.2055850914</v>
      </c>
      <c r="U49" s="38">
        <f t="shared" si="4"/>
        <v>21027</v>
      </c>
      <c r="V49" s="39">
        <f t="shared" si="5"/>
        <v>6016459.6929800492</v>
      </c>
    </row>
    <row r="50" spans="1:22" ht="14.1" customHeight="1">
      <c r="A50" s="55"/>
      <c r="B50" s="55"/>
      <c r="C50" s="82" t="s">
        <v>56</v>
      </c>
      <c r="D50" s="83">
        <f>+'New Obligations'!B31</f>
        <v>3535.4970840795336</v>
      </c>
      <c r="E50" s="84">
        <f>+'New Obligations'!C31/1000000</f>
        <v>0.36417820168067222</v>
      </c>
      <c r="F50" s="83">
        <f>+'New Obligations'!D31</f>
        <v>12986.502915920466</v>
      </c>
      <c r="G50" s="84">
        <f>+'New Obligations'!E31/1000000</f>
        <v>4.3633944215456673</v>
      </c>
      <c r="H50" s="83">
        <f>+'New Obligations'!F31</f>
        <v>16522</v>
      </c>
      <c r="I50" s="84">
        <f t="shared" ref="I50" si="9">+E50+G50</f>
        <v>4.7275726232263393</v>
      </c>
      <c r="J50" s="85">
        <f t="shared" ref="J50" si="10">+(+E50*1000000)/D50</f>
        <v>103.00622317596566</v>
      </c>
      <c r="K50" s="85">
        <f t="shared" ref="K50" si="11">+(+G50*1000000)/F50</f>
        <v>335.9945668049308</v>
      </c>
      <c r="L50" s="55"/>
      <c r="M50" s="55"/>
      <c r="N50" s="55"/>
      <c r="O50" s="55"/>
      <c r="P50" s="86" t="s">
        <v>23</v>
      </c>
      <c r="Q50" s="55"/>
      <c r="R50" s="55"/>
    </row>
    <row r="51" spans="1:22" ht="18" customHeight="1">
      <c r="A51" s="55"/>
      <c r="B51" s="55"/>
      <c r="C51" s="87"/>
      <c r="D51" s="88"/>
      <c r="E51" s="88"/>
      <c r="F51" s="89"/>
      <c r="G51" s="60"/>
      <c r="H51" s="88"/>
      <c r="I51" s="88"/>
      <c r="J51" s="88"/>
      <c r="K51" s="88"/>
      <c r="L51" s="55"/>
      <c r="M51" s="55"/>
      <c r="N51" s="55"/>
      <c r="O51" s="55"/>
      <c r="P51" s="86" t="s">
        <v>24</v>
      </c>
      <c r="Q51" s="55"/>
      <c r="R51" s="55"/>
    </row>
    <row r="52" spans="1:22" ht="15" customHeight="1">
      <c r="A52" s="55"/>
      <c r="B52" s="55"/>
      <c r="C52" s="87"/>
      <c r="D52" s="88"/>
      <c r="E52" s="88"/>
      <c r="F52" s="88"/>
      <c r="G52" s="88"/>
      <c r="H52" s="88"/>
      <c r="I52" s="88"/>
      <c r="J52" s="88"/>
      <c r="K52" s="88"/>
      <c r="L52" s="55"/>
      <c r="M52" s="55"/>
      <c r="N52" s="55"/>
      <c r="O52" s="55"/>
      <c r="P52" s="55"/>
      <c r="Q52" s="55"/>
      <c r="R52" s="55"/>
      <c r="T52" s="58">
        <f>T45/V45</f>
        <v>0.91801410409461803</v>
      </c>
    </row>
    <row r="53" spans="1:22" ht="15" customHeight="1">
      <c r="A53" s="55"/>
      <c r="B53" s="55"/>
      <c r="C53" s="87"/>
      <c r="D53" s="88"/>
      <c r="E53" s="88"/>
      <c r="F53" s="89"/>
      <c r="G53" s="60"/>
      <c r="H53" s="88"/>
      <c r="I53" s="88"/>
      <c r="J53" s="88"/>
      <c r="K53" s="88"/>
      <c r="L53" s="55"/>
      <c r="M53" s="55"/>
      <c r="N53" s="55"/>
      <c r="O53" s="55"/>
      <c r="P53" s="55"/>
      <c r="Q53" s="55"/>
      <c r="R53" s="55"/>
      <c r="T53" s="58">
        <f>S45/U45</f>
        <v>0.78447172747708804</v>
      </c>
    </row>
    <row r="54" spans="1:22" ht="15" customHeight="1">
      <c r="A54" s="55"/>
      <c r="B54" s="55"/>
      <c r="C54" s="87"/>
      <c r="D54" s="88"/>
      <c r="E54" s="88"/>
      <c r="F54" s="88"/>
      <c r="G54" s="88"/>
      <c r="H54" s="88"/>
      <c r="I54" s="88"/>
      <c r="J54" s="88"/>
      <c r="K54" s="88"/>
      <c r="L54" s="55"/>
      <c r="M54" s="55"/>
      <c r="N54" s="55"/>
      <c r="O54" s="55"/>
      <c r="P54" s="55"/>
      <c r="Q54" s="55"/>
      <c r="R54" s="55"/>
    </row>
    <row r="55" spans="1:22" ht="15" customHeight="1">
      <c r="A55" s="55"/>
      <c r="B55" s="55"/>
      <c r="C55" s="87"/>
      <c r="D55" s="88"/>
      <c r="E55" s="88"/>
      <c r="F55" s="88"/>
      <c r="G55" s="88"/>
      <c r="H55" s="88"/>
      <c r="I55" s="88"/>
      <c r="J55" s="88"/>
      <c r="K55" s="88"/>
      <c r="L55" s="55"/>
      <c r="M55" s="55"/>
      <c r="N55" s="55"/>
      <c r="O55" s="55"/>
      <c r="P55" s="55"/>
      <c r="Q55" s="55"/>
      <c r="R55" s="55"/>
      <c r="T55" s="58">
        <f>T44/V44</f>
        <v>0.90711769691950717</v>
      </c>
    </row>
    <row r="56" spans="1:22" ht="11.1" customHeight="1">
      <c r="A56" s="55"/>
      <c r="B56" s="55"/>
      <c r="C56" s="87"/>
      <c r="D56" s="88"/>
      <c r="E56" s="88"/>
      <c r="F56" s="88"/>
      <c r="G56" s="88"/>
      <c r="H56" s="88"/>
      <c r="I56" s="88"/>
      <c r="J56" s="88"/>
      <c r="K56" s="88"/>
      <c r="L56" s="55"/>
      <c r="M56" s="55"/>
      <c r="N56" s="55"/>
      <c r="O56" s="55"/>
      <c r="P56" s="55"/>
      <c r="Q56" s="55"/>
      <c r="R56" s="55"/>
    </row>
    <row r="57" spans="1:22" ht="15" hidden="1" customHeight="1">
      <c r="A57" s="55"/>
      <c r="B57" s="55"/>
      <c r="C57" s="90" t="s">
        <v>18</v>
      </c>
      <c r="D57" s="91"/>
      <c r="E57" s="91"/>
      <c r="F57" s="91"/>
      <c r="G57" s="91"/>
      <c r="H57" s="91"/>
      <c r="I57" s="91"/>
      <c r="J57" s="91"/>
      <c r="K57" s="91"/>
      <c r="L57" s="55"/>
      <c r="M57" s="55"/>
      <c r="N57" s="55"/>
      <c r="O57" s="55"/>
      <c r="P57" s="55"/>
      <c r="Q57" s="55"/>
      <c r="R57" s="55"/>
    </row>
    <row r="58" spans="1:22" ht="15" hidden="1" customHeight="1">
      <c r="A58" s="55"/>
      <c r="B58" s="55"/>
      <c r="C58" s="55"/>
      <c r="D58" s="57">
        <f>AVERAGE(D66:D75)</f>
        <v>-3.5036532096099103E-2</v>
      </c>
      <c r="E58" s="57">
        <f t="shared" ref="E58:K58" si="12">AVERAGE(E66:E75)</f>
        <v>-0.10900862463929768</v>
      </c>
      <c r="F58" s="57">
        <f t="shared" si="12"/>
        <v>4.0804241649667769E-2</v>
      </c>
      <c r="G58" s="57">
        <f t="shared" si="12"/>
        <v>3.2612141286953833E-2</v>
      </c>
      <c r="H58" s="57">
        <f t="shared" si="12"/>
        <v>1.3461997399922432E-2</v>
      </c>
      <c r="I58" s="57">
        <f t="shared" si="12"/>
        <v>2.5717942890970263E-4</v>
      </c>
      <c r="J58" s="57">
        <f t="shared" si="12"/>
        <v>-7.8408262177593918E-2</v>
      </c>
      <c r="K58" s="57">
        <f t="shared" si="12"/>
        <v>4.1938153061830382E-3</v>
      </c>
      <c r="L58" s="55"/>
      <c r="M58" s="55"/>
      <c r="N58" s="55"/>
      <c r="O58" s="57"/>
      <c r="P58" s="55"/>
      <c r="Q58" s="55"/>
      <c r="R58" s="55"/>
    </row>
    <row r="59" spans="1:22" ht="15" hidden="1" customHeight="1">
      <c r="A59" s="55"/>
      <c r="B59" s="55">
        <v>1998</v>
      </c>
      <c r="C59" s="55">
        <f t="shared" ref="C59:C75" si="13">+B59+1</f>
        <v>1999</v>
      </c>
      <c r="D59" s="57">
        <f t="shared" ref="D59:K74" si="14">+(D29-D28)/D28</f>
        <v>-6.5718087828846347E-2</v>
      </c>
      <c r="E59" s="57">
        <f t="shared" si="14"/>
        <v>0.16056807157843164</v>
      </c>
      <c r="F59" s="57">
        <f t="shared" si="14"/>
        <v>1.7036450079239304E-2</v>
      </c>
      <c r="G59" s="57">
        <f t="shared" si="14"/>
        <v>1.8339211285668462E-2</v>
      </c>
      <c r="H59" s="57">
        <f t="shared" si="14"/>
        <v>-9.9462634758519415E-3</v>
      </c>
      <c r="I59" s="57">
        <f t="shared" si="14"/>
        <v>5.7764715942039115E-2</v>
      </c>
      <c r="J59" s="57">
        <f t="shared" si="14"/>
        <v>0.24220329694858095</v>
      </c>
      <c r="K59" s="57">
        <f t="shared" si="14"/>
        <v>1.2809385605871823E-3</v>
      </c>
      <c r="L59" s="55"/>
      <c r="M59" s="55"/>
      <c r="N59" s="55"/>
      <c r="O59" s="57"/>
      <c r="P59" s="55"/>
      <c r="Q59" s="55"/>
      <c r="R59" s="55"/>
    </row>
    <row r="60" spans="1:22" ht="15" hidden="1" customHeight="1">
      <c r="A60" s="55"/>
      <c r="B60" s="55">
        <f t="shared" ref="B60:B75" si="15">+C59</f>
        <v>1999</v>
      </c>
      <c r="C60" s="55">
        <f t="shared" si="13"/>
        <v>2000</v>
      </c>
      <c r="D60" s="57">
        <f t="shared" si="14"/>
        <v>5.2152952777473428E-2</v>
      </c>
      <c r="E60" s="57">
        <f t="shared" si="14"/>
        <v>0.5455746687575066</v>
      </c>
      <c r="F60" s="57">
        <f t="shared" si="14"/>
        <v>5.1324503311258277E-2</v>
      </c>
      <c r="G60" s="57">
        <f t="shared" si="14"/>
        <v>0.10271568054733814</v>
      </c>
      <c r="H60" s="57">
        <f t="shared" si="14"/>
        <v>5.1579408690961802E-2</v>
      </c>
      <c r="I60" s="57">
        <f t="shared" si="14"/>
        <v>0.23740604779261562</v>
      </c>
      <c r="J60" s="57">
        <f t="shared" si="14"/>
        <v>0.46896386564092069</v>
      </c>
      <c r="K60" s="57">
        <f t="shared" si="14"/>
        <v>4.888231661510592E-2</v>
      </c>
      <c r="L60" s="55"/>
      <c r="M60" s="55"/>
      <c r="N60" s="55"/>
      <c r="O60" s="57"/>
      <c r="P60" s="55"/>
      <c r="Q60" s="55"/>
      <c r="R60" s="55"/>
    </row>
    <row r="61" spans="1:22" ht="15" hidden="1" customHeight="1">
      <c r="A61" s="55"/>
      <c r="B61" s="55">
        <f t="shared" si="15"/>
        <v>2000</v>
      </c>
      <c r="C61" s="55">
        <f t="shared" si="13"/>
        <v>2001</v>
      </c>
      <c r="D61" s="57">
        <f t="shared" si="14"/>
        <v>-4.8422368009996879E-2</v>
      </c>
      <c r="E61" s="57">
        <f t="shared" si="14"/>
        <v>-0.21554204610093705</v>
      </c>
      <c r="F61" s="57">
        <f t="shared" si="14"/>
        <v>4.4650301065308012E-2</v>
      </c>
      <c r="G61" s="57">
        <f t="shared" si="14"/>
        <v>8.7856010086304587E-2</v>
      </c>
      <c r="H61" s="57">
        <f t="shared" si="14"/>
        <v>1.5997178854230115E-2</v>
      </c>
      <c r="I61" s="57">
        <f t="shared" si="14"/>
        <v>-2.7399480738521831E-2</v>
      </c>
      <c r="J61" s="57">
        <f t="shared" si="14"/>
        <v>-0.17562379828269828</v>
      </c>
      <c r="K61" s="57">
        <f t="shared" si="14"/>
        <v>4.1359016483254255E-2</v>
      </c>
      <c r="L61" s="55"/>
      <c r="M61" s="55"/>
      <c r="N61" s="55"/>
      <c r="O61" s="57"/>
      <c r="P61" s="55"/>
      <c r="Q61" s="55"/>
      <c r="R61" s="55"/>
    </row>
    <row r="62" spans="1:22" ht="15" hidden="1" customHeight="1">
      <c r="A62" s="55"/>
      <c r="B62" s="55">
        <f t="shared" si="15"/>
        <v>2001</v>
      </c>
      <c r="C62" s="55">
        <f t="shared" si="13"/>
        <v>2002</v>
      </c>
      <c r="D62" s="57">
        <f t="shared" si="14"/>
        <v>-8.3716349310571245E-2</v>
      </c>
      <c r="E62" s="57">
        <f t="shared" si="14"/>
        <v>-1.1970132513441402E-2</v>
      </c>
      <c r="F62" s="57">
        <f t="shared" si="14"/>
        <v>-5.3249977830983418E-2</v>
      </c>
      <c r="G62" s="57">
        <f t="shared" si="14"/>
        <v>1.7294405243446057E-2</v>
      </c>
      <c r="H62" s="57">
        <f t="shared" si="14"/>
        <v>-6.2034582860027769E-2</v>
      </c>
      <c r="I62" s="57">
        <f t="shared" si="14"/>
        <v>8.3278490833742849E-3</v>
      </c>
      <c r="J62" s="57">
        <f t="shared" si="14"/>
        <v>7.8301317221088046E-2</v>
      </c>
      <c r="K62" s="57">
        <f t="shared" si="14"/>
        <v>7.4512153601867845E-2</v>
      </c>
      <c r="L62" s="55"/>
      <c r="M62" s="55"/>
      <c r="N62" s="55"/>
      <c r="O62" s="57"/>
      <c r="P62" s="55"/>
      <c r="Q62" s="55"/>
      <c r="R62" s="55"/>
    </row>
    <row r="63" spans="1:22" ht="15" hidden="1" customHeight="1">
      <c r="A63" s="55"/>
      <c r="B63" s="55">
        <f t="shared" si="15"/>
        <v>2002</v>
      </c>
      <c r="C63" s="55">
        <f t="shared" si="13"/>
        <v>2003</v>
      </c>
      <c r="D63" s="57">
        <f t="shared" si="14"/>
        <v>0.15251403320195867</v>
      </c>
      <c r="E63" s="57">
        <f t="shared" si="14"/>
        <v>-2.9683572364449379E-2</v>
      </c>
      <c r="F63" s="57">
        <f t="shared" si="14"/>
        <v>-0.12841286938603474</v>
      </c>
      <c r="G63" s="57">
        <f t="shared" si="14"/>
        <v>-6.1645712343395977E-2</v>
      </c>
      <c r="H63" s="57">
        <f t="shared" si="14"/>
        <v>-4.9283455560788537E-2</v>
      </c>
      <c r="I63" s="57">
        <f t="shared" si="14"/>
        <v>-5.2049758187449773E-2</v>
      </c>
      <c r="J63" s="57">
        <f t="shared" si="14"/>
        <v>-0.15808710377280133</v>
      </c>
      <c r="K63" s="57">
        <f t="shared" si="14"/>
        <v>7.6604110705037975E-2</v>
      </c>
      <c r="L63" s="55"/>
      <c r="M63" s="55"/>
      <c r="N63" s="55"/>
      <c r="O63" s="57"/>
      <c r="P63" s="55"/>
      <c r="Q63" s="55"/>
      <c r="R63" s="55"/>
    </row>
    <row r="64" spans="1:22" ht="15" hidden="1" customHeight="1">
      <c r="A64" s="55"/>
      <c r="B64" s="55">
        <f t="shared" si="15"/>
        <v>2003</v>
      </c>
      <c r="C64" s="55">
        <f t="shared" si="13"/>
        <v>2004</v>
      </c>
      <c r="D64" s="57">
        <f t="shared" si="14"/>
        <v>1.6683937823834198E-2</v>
      </c>
      <c r="E64" s="57">
        <f t="shared" si="14"/>
        <v>-4.9602351611005624E-2</v>
      </c>
      <c r="F64" s="57">
        <f t="shared" si="14"/>
        <v>-9.1182633926172693E-2</v>
      </c>
      <c r="G64" s="57">
        <f t="shared" si="14"/>
        <v>-4.8552870847261981E-2</v>
      </c>
      <c r="H64" s="57">
        <f t="shared" si="14"/>
        <v>-5.4350518382222851E-2</v>
      </c>
      <c r="I64" s="57">
        <f t="shared" si="14"/>
        <v>-4.8875389354056324E-2</v>
      </c>
      <c r="J64" s="57">
        <f t="shared" si="14"/>
        <v>-6.5198521358292322E-2</v>
      </c>
      <c r="K64" s="57">
        <f t="shared" si="14"/>
        <v>4.6906853533262932E-2</v>
      </c>
      <c r="L64" s="55"/>
      <c r="M64" s="55"/>
      <c r="N64" s="55"/>
      <c r="O64" s="57"/>
      <c r="P64" s="55"/>
      <c r="Q64" s="55"/>
      <c r="R64" s="55"/>
    </row>
    <row r="65" spans="1:18" ht="15" hidden="1" customHeight="1">
      <c r="A65" s="55"/>
      <c r="B65" s="55">
        <f t="shared" si="15"/>
        <v>2004</v>
      </c>
      <c r="C65" s="55">
        <f t="shared" si="13"/>
        <v>2005</v>
      </c>
      <c r="D65" s="57">
        <f t="shared" si="14"/>
        <v>-4.5459178473142389E-2</v>
      </c>
      <c r="E65" s="57">
        <f t="shared" si="14"/>
        <v>0.10916417279607188</v>
      </c>
      <c r="F65" s="57">
        <f t="shared" si="14"/>
        <v>2.4890623152418113E-2</v>
      </c>
      <c r="G65" s="57">
        <f t="shared" si="14"/>
        <v>7.0833960397758022E-2</v>
      </c>
      <c r="H65" s="57">
        <f t="shared" si="14"/>
        <v>-9.3545369504209543E-4</v>
      </c>
      <c r="I65" s="57">
        <f t="shared" si="14"/>
        <v>8.2604308776341048E-2</v>
      </c>
      <c r="J65" s="57">
        <f t="shared" si="14"/>
        <v>0.16198715422341289</v>
      </c>
      <c r="K65" s="57">
        <f t="shared" si="14"/>
        <v>4.4827551552793728E-2</v>
      </c>
      <c r="L65" s="55"/>
      <c r="M65" s="55"/>
      <c r="N65" s="55"/>
      <c r="O65" s="57"/>
      <c r="P65" s="55"/>
      <c r="Q65" s="55"/>
      <c r="R65" s="55"/>
    </row>
    <row r="66" spans="1:18" hidden="1">
      <c r="A66" s="55"/>
      <c r="B66" s="55">
        <f t="shared" si="15"/>
        <v>2005</v>
      </c>
      <c r="C66" s="55">
        <f t="shared" si="13"/>
        <v>2006</v>
      </c>
      <c r="D66" s="57">
        <f t="shared" si="14"/>
        <v>-6.5349706353443671E-2</v>
      </c>
      <c r="E66" s="57">
        <f t="shared" si="14"/>
        <v>-0.10318235492479416</v>
      </c>
      <c r="F66" s="57">
        <f t="shared" si="14"/>
        <v>-4.3322757427170462E-2</v>
      </c>
      <c r="G66" s="57">
        <f t="shared" si="14"/>
        <v>-6.3761535136085522E-3</v>
      </c>
      <c r="H66" s="57">
        <f t="shared" si="14"/>
        <v>-5.1048689138576776E-2</v>
      </c>
      <c r="I66" s="57">
        <f t="shared" si="14"/>
        <v>-3.6832468281782216E-2</v>
      </c>
      <c r="J66" s="57">
        <f t="shared" si="14"/>
        <v>-4.0477865174305551E-2</v>
      </c>
      <c r="K66" s="57">
        <f t="shared" si="14"/>
        <v>3.8619716524457059E-2</v>
      </c>
      <c r="L66" s="55"/>
      <c r="M66" s="55"/>
      <c r="N66" s="55"/>
      <c r="O66" s="57"/>
      <c r="P66" s="55"/>
      <c r="Q66" s="55"/>
      <c r="R66" s="55"/>
    </row>
    <row r="67" spans="1:18" hidden="1">
      <c r="A67" s="55"/>
      <c r="B67" s="55">
        <f t="shared" si="15"/>
        <v>2006</v>
      </c>
      <c r="C67" s="55">
        <f t="shared" si="13"/>
        <v>2007</v>
      </c>
      <c r="D67" s="57">
        <f t="shared" si="14"/>
        <v>-6.7519707528847256E-2</v>
      </c>
      <c r="E67" s="57">
        <f t="shared" si="14"/>
        <v>-5.076390328204293E-2</v>
      </c>
      <c r="F67" s="57">
        <f t="shared" si="14"/>
        <v>5.9454896285576458E-2</v>
      </c>
      <c r="G67" s="57">
        <f t="shared" si="14"/>
        <v>6.2514083725586186E-2</v>
      </c>
      <c r="H67" s="57">
        <f t="shared" si="14"/>
        <v>1.5589848837668232E-2</v>
      </c>
      <c r="I67" s="57">
        <f t="shared" si="14"/>
        <v>2.9330597827092676E-2</v>
      </c>
      <c r="J67" s="57">
        <f t="shared" si="14"/>
        <v>1.7969070641053297E-2</v>
      </c>
      <c r="K67" s="57">
        <f t="shared" si="14"/>
        <v>2.8875107857212097E-3</v>
      </c>
      <c r="L67" s="55"/>
      <c r="M67" s="55"/>
      <c r="N67" s="55"/>
      <c r="O67" s="57"/>
      <c r="P67" s="55"/>
      <c r="Q67" s="55"/>
      <c r="R67" s="55"/>
    </row>
    <row r="68" spans="1:18" hidden="1">
      <c r="A68" s="55"/>
      <c r="B68" s="55">
        <f t="shared" si="15"/>
        <v>2007</v>
      </c>
      <c r="C68" s="55">
        <f t="shared" si="13"/>
        <v>2008</v>
      </c>
      <c r="D68" s="57">
        <f t="shared" si="14"/>
        <v>2.3278608184268561E-2</v>
      </c>
      <c r="E68" s="57">
        <f t="shared" si="14"/>
        <v>0.12847102090418744</v>
      </c>
      <c r="F68" s="57">
        <f t="shared" si="14"/>
        <v>-6.2037564029595905E-3</v>
      </c>
      <c r="G68" s="57">
        <f t="shared" si="14"/>
        <v>4.9530906706736565E-2</v>
      </c>
      <c r="H68" s="57">
        <f t="shared" si="14"/>
        <v>3.1478314938597853E-3</v>
      </c>
      <c r="I68" s="57">
        <f t="shared" si="14"/>
        <v>7.0856130422645228E-2</v>
      </c>
      <c r="J68" s="57">
        <f t="shared" si="14"/>
        <v>0.1027993860895567</v>
      </c>
      <c r="K68" s="57">
        <f t="shared" si="14"/>
        <v>5.608258581051271E-2</v>
      </c>
      <c r="L68" s="55"/>
      <c r="M68" s="55"/>
      <c r="N68" s="55"/>
      <c r="O68" s="55"/>
      <c r="P68" s="55"/>
      <c r="Q68" s="55"/>
      <c r="R68" s="55"/>
    </row>
    <row r="69" spans="1:18" hidden="1">
      <c r="A69" s="55"/>
      <c r="B69" s="55">
        <f t="shared" si="15"/>
        <v>2008</v>
      </c>
      <c r="C69" s="55">
        <f t="shared" si="13"/>
        <v>2009</v>
      </c>
      <c r="D69" s="57">
        <f t="shared" si="14"/>
        <v>0.17097701149425287</v>
      </c>
      <c r="E69" s="57">
        <f t="shared" si="14"/>
        <v>-0.10669392597451856</v>
      </c>
      <c r="F69" s="57">
        <f t="shared" si="14"/>
        <v>9.2205486512799955E-3</v>
      </c>
      <c r="G69" s="57">
        <f t="shared" si="14"/>
        <v>-3.4709335243566612E-3</v>
      </c>
      <c r="H69" s="57">
        <f t="shared" si="14"/>
        <v>6.1558129624607758E-2</v>
      </c>
      <c r="I69" s="57">
        <f t="shared" si="14"/>
        <v>-3.2856331331334407E-2</v>
      </c>
      <c r="J69" s="57">
        <f t="shared" si="14"/>
        <v>-0.23712757359296308</v>
      </c>
      <c r="K69" s="57">
        <f t="shared" si="14"/>
        <v>-1.2575528899602291E-2</v>
      </c>
      <c r="L69" s="55"/>
      <c r="M69" s="55"/>
      <c r="N69" s="55"/>
      <c r="O69" s="55"/>
      <c r="P69" s="55"/>
      <c r="Q69" s="55"/>
      <c r="R69" s="55"/>
    </row>
    <row r="70" spans="1:18" hidden="1">
      <c r="A70" s="55"/>
      <c r="B70" s="55">
        <f t="shared" si="15"/>
        <v>2009</v>
      </c>
      <c r="C70" s="55">
        <f t="shared" si="13"/>
        <v>2010</v>
      </c>
      <c r="D70" s="57">
        <f t="shared" si="14"/>
        <v>-0.18302658486707565</v>
      </c>
      <c r="E70" s="57">
        <f t="shared" si="14"/>
        <v>-0.49521196662804351</v>
      </c>
      <c r="F70" s="57">
        <f t="shared" si="14"/>
        <v>0.59096583815684944</v>
      </c>
      <c r="G70" s="57">
        <f t="shared" si="14"/>
        <v>0.29543134655793446</v>
      </c>
      <c r="H70" s="57">
        <f t="shared" si="14"/>
        <v>0.31472155317130135</v>
      </c>
      <c r="I70" s="57">
        <f t="shared" si="14"/>
        <v>8.7535876978457508E-2</v>
      </c>
      <c r="J70" s="57">
        <f t="shared" si="14"/>
        <v>-0.38212428455848113</v>
      </c>
      <c r="K70" s="57">
        <f t="shared" si="14"/>
        <v>-0.18575791164774152</v>
      </c>
      <c r="L70" s="55"/>
      <c r="M70" s="55"/>
      <c r="N70" s="55"/>
      <c r="O70" s="55"/>
      <c r="P70" s="55"/>
      <c r="Q70" s="55"/>
      <c r="R70" s="55"/>
    </row>
    <row r="71" spans="1:18" hidden="1">
      <c r="A71" s="55"/>
      <c r="B71" s="55">
        <f t="shared" si="15"/>
        <v>2010</v>
      </c>
      <c r="C71" s="55">
        <f t="shared" si="13"/>
        <v>2011</v>
      </c>
      <c r="D71" s="57">
        <f t="shared" si="14"/>
        <v>9.5118898623279095E-3</v>
      </c>
      <c r="E71" s="57">
        <f t="shared" si="14"/>
        <v>-3.2365993446358786E-2</v>
      </c>
      <c r="F71" s="57">
        <f t="shared" si="14"/>
        <v>-5.1362533885004995E-3</v>
      </c>
      <c r="G71" s="57">
        <f t="shared" si="14"/>
        <v>-5.1878477841123965E-4</v>
      </c>
      <c r="H71" s="57">
        <f t="shared" si="14"/>
        <v>-1.8875256759007383E-3</v>
      </c>
      <c r="I71" s="57">
        <f t="shared" si="14"/>
        <v>-4.4056658675745109E-3</v>
      </c>
      <c r="J71" s="57">
        <f t="shared" si="14"/>
        <v>-4.148329873994637E-2</v>
      </c>
      <c r="K71" s="57">
        <f t="shared" si="14"/>
        <v>4.6413075416772837E-3</v>
      </c>
      <c r="L71" s="55"/>
      <c r="M71" s="55"/>
      <c r="N71" s="55"/>
      <c r="O71" s="55"/>
      <c r="P71" s="55"/>
      <c r="Q71" s="55"/>
      <c r="R71" s="55"/>
    </row>
    <row r="72" spans="1:18" hidden="1">
      <c r="A72" s="55"/>
      <c r="B72" s="55">
        <f t="shared" si="15"/>
        <v>2011</v>
      </c>
      <c r="C72" s="55">
        <f t="shared" si="13"/>
        <v>2012</v>
      </c>
      <c r="D72" s="57">
        <f t="shared" si="14"/>
        <v>-7.116290602529135E-2</v>
      </c>
      <c r="E72" s="57">
        <f t="shared" si="14"/>
        <v>-7.3062734043390254E-2</v>
      </c>
      <c r="F72" s="57">
        <f t="shared" si="14"/>
        <v>1.4735408002294564E-2</v>
      </c>
      <c r="G72" s="57">
        <f t="shared" si="14"/>
        <v>1.1634610364958673E-2</v>
      </c>
      <c r="H72" s="57">
        <f t="shared" si="14"/>
        <v>-4.5330663551921687E-3</v>
      </c>
      <c r="I72" s="57">
        <f t="shared" si="14"/>
        <v>1.587795923145216E-3</v>
      </c>
      <c r="J72" s="57">
        <f t="shared" si="14"/>
        <v>-2.0453834482095663E-3</v>
      </c>
      <c r="K72" s="57">
        <f t="shared" si="14"/>
        <v>-3.0557696251481497E-3</v>
      </c>
      <c r="L72" s="55"/>
      <c r="M72" s="55"/>
      <c r="N72" s="55"/>
      <c r="O72" s="55"/>
      <c r="P72" s="55"/>
      <c r="Q72" s="55"/>
      <c r="R72" s="55"/>
    </row>
    <row r="73" spans="1:18" hidden="1">
      <c r="A73" s="55"/>
      <c r="B73" s="55">
        <f t="shared" si="15"/>
        <v>2012</v>
      </c>
      <c r="C73" s="55">
        <f t="shared" si="13"/>
        <v>2013</v>
      </c>
      <c r="D73" s="57">
        <f t="shared" si="14"/>
        <v>4.1510945008008546E-2</v>
      </c>
      <c r="E73" s="57">
        <f t="shared" si="14"/>
        <v>4.9407104755645963E-2</v>
      </c>
      <c r="F73" s="57">
        <f t="shared" si="14"/>
        <v>-3.4731300568844291E-2</v>
      </c>
      <c r="G73" s="57">
        <f t="shared" si="14"/>
        <v>-3.163536760793733E-2</v>
      </c>
      <c r="H73" s="57">
        <f t="shared" si="14"/>
        <v>-1.8773571727894959E-2</v>
      </c>
      <c r="I73" s="57">
        <f t="shared" si="14"/>
        <v>-2.2738593014883571E-2</v>
      </c>
      <c r="J73" s="57">
        <f t="shared" si="14"/>
        <v>7.5814467293731889E-3</v>
      </c>
      <c r="K73" s="57">
        <f t="shared" si="14"/>
        <v>3.2073276205178006E-3</v>
      </c>
      <c r="L73" s="55"/>
      <c r="M73" s="55"/>
      <c r="N73" s="55"/>
      <c r="O73" s="55"/>
      <c r="P73" s="55"/>
      <c r="Q73" s="55"/>
      <c r="R73" s="55"/>
    </row>
    <row r="74" spans="1:18" hidden="1">
      <c r="A74" s="55"/>
      <c r="B74" s="55">
        <f t="shared" si="15"/>
        <v>2013</v>
      </c>
      <c r="C74" s="55">
        <f t="shared" si="13"/>
        <v>2014</v>
      </c>
      <c r="D74" s="57">
        <f t="shared" si="14"/>
        <v>-4.4085608099448927E-2</v>
      </c>
      <c r="E74" s="57">
        <f t="shared" si="14"/>
        <v>-0.22932058552852599</v>
      </c>
      <c r="F74" s="57">
        <f t="shared" si="14"/>
        <v>-6.3653001464128847E-2</v>
      </c>
      <c r="G74" s="57">
        <f t="shared" si="14"/>
        <v>5.8463704885472973E-3</v>
      </c>
      <c r="H74" s="57">
        <f t="shared" si="14"/>
        <v>-5.9305867949776499E-2</v>
      </c>
      <c r="I74" s="57">
        <f t="shared" si="14"/>
        <v>-2.1875942050838253E-2</v>
      </c>
      <c r="J74" s="57">
        <f t="shared" si="14"/>
        <v>-0.19377778909761204</v>
      </c>
      <c r="K74" s="57">
        <f t="shared" si="14"/>
        <v>7.4223949092964134E-2</v>
      </c>
      <c r="L74" s="55"/>
      <c r="M74" s="55"/>
      <c r="N74" s="55"/>
      <c r="O74" s="55"/>
      <c r="P74" s="55"/>
      <c r="Q74" s="55"/>
      <c r="R74" s="55"/>
    </row>
    <row r="75" spans="1:18" hidden="1">
      <c r="A75" s="55"/>
      <c r="B75" s="55">
        <f t="shared" si="15"/>
        <v>2014</v>
      </c>
      <c r="C75" s="55">
        <f t="shared" si="13"/>
        <v>2015</v>
      </c>
      <c r="D75" s="57">
        <f t="shared" ref="D75:K75" si="16">+(D45-D44)/D44</f>
        <v>-0.16449926263574205</v>
      </c>
      <c r="E75" s="57">
        <f t="shared" si="16"/>
        <v>-0.17736290822513606</v>
      </c>
      <c r="F75" s="57">
        <f t="shared" si="16"/>
        <v>-0.11328720534771901</v>
      </c>
      <c r="G75" s="57">
        <f t="shared" si="16"/>
        <v>-5.6834665549911088E-2</v>
      </c>
      <c r="H75" s="57">
        <f t="shared" si="16"/>
        <v>-0.12484866828087167</v>
      </c>
      <c r="I75" s="57">
        <f t="shared" si="16"/>
        <v>-6.8029606315830646E-2</v>
      </c>
      <c r="J75" s="57">
        <f t="shared" si="16"/>
        <v>-1.5396330624404604E-2</v>
      </c>
      <c r="K75" s="57">
        <f t="shared" si="16"/>
        <v>6.3664965858472145E-2</v>
      </c>
      <c r="L75" s="55"/>
      <c r="M75" s="55"/>
      <c r="N75" s="55"/>
      <c r="O75" s="55"/>
      <c r="P75" s="55"/>
      <c r="Q75" s="55"/>
      <c r="R75" s="55"/>
    </row>
    <row r="76" spans="1:18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</sheetData>
  <mergeCells count="23">
    <mergeCell ref="U21:U22"/>
    <mergeCell ref="V21:V22"/>
    <mergeCell ref="Q20:R20"/>
    <mergeCell ref="S20:T20"/>
    <mergeCell ref="U20:V20"/>
    <mergeCell ref="S21:S22"/>
    <mergeCell ref="T21:T22"/>
    <mergeCell ref="P20:P22"/>
    <mergeCell ref="Q21:Q22"/>
    <mergeCell ref="R21:R22"/>
    <mergeCell ref="D21:D22"/>
    <mergeCell ref="E21:E22"/>
    <mergeCell ref="F21:F22"/>
    <mergeCell ref="G21:G22"/>
    <mergeCell ref="H21:H22"/>
    <mergeCell ref="B1:L1"/>
    <mergeCell ref="C20:C22"/>
    <mergeCell ref="D20:E20"/>
    <mergeCell ref="F20:G20"/>
    <mergeCell ref="H20:I20"/>
    <mergeCell ref="K21:K22"/>
    <mergeCell ref="I21:I22"/>
    <mergeCell ref="J21:J22"/>
  </mergeCells>
  <printOptions horizontalCentered="1"/>
  <pageMargins left="0.3" right="0.3" top="0.3" bottom="0.3" header="0" footer="0"/>
  <pageSetup orientation="portrait" horizontalDpi="300" verticalDpi="300" r:id="rId1"/>
  <headerFooter alignWithMargins="0">
    <oddHeader>&amp;C&amp;"Palatino Linotype,Bold"&amp;14Child Support Enforcement Obligations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61"/>
  <sheetViews>
    <sheetView topLeftCell="A32" zoomScaleNormal="100" workbookViewId="0">
      <selection activeCell="D56" sqref="D56"/>
    </sheetView>
  </sheetViews>
  <sheetFormatPr defaultColWidth="8.88671875" defaultRowHeight="12.75"/>
  <cols>
    <col min="1" max="2" width="8.88671875" style="2"/>
    <col min="3" max="3" width="12.77734375" style="2" customWidth="1"/>
    <col min="4" max="4" width="6.77734375" style="2" customWidth="1"/>
    <col min="5" max="5" width="9.6640625" style="2" customWidth="1"/>
    <col min="6" max="6" width="6.77734375" style="2" customWidth="1"/>
    <col min="7" max="7" width="9.6640625" style="2" customWidth="1"/>
    <col min="8" max="8" width="6.77734375" style="2" customWidth="1"/>
    <col min="9" max="9" width="9.6640625" style="2" customWidth="1"/>
    <col min="10" max="10" width="8.44140625" style="2" customWidth="1"/>
    <col min="11" max="11" width="12.77734375" style="2" customWidth="1"/>
    <col min="12" max="12" width="8.88671875" style="2"/>
    <col min="13" max="13" width="10" style="2" customWidth="1"/>
    <col min="14" max="14" width="8.77734375" style="2" customWidth="1"/>
    <col min="15" max="15" width="8.88671875" style="2"/>
    <col min="16" max="16" width="16.77734375" style="2" bestFit="1" customWidth="1"/>
    <col min="17" max="17" width="8.88671875" style="2"/>
    <col min="18" max="18" width="16.77734375" style="2" bestFit="1" customWidth="1"/>
    <col min="19" max="19" width="14.88671875" style="2" bestFit="1" customWidth="1"/>
    <col min="20" max="20" width="16.77734375" style="2" bestFit="1" customWidth="1"/>
    <col min="21" max="16384" width="8.88671875" style="2"/>
  </cols>
  <sheetData>
    <row r="1" spans="1:14" ht="15" customHeight="1">
      <c r="A1" s="2">
        <f>SUM(A2:A49)</f>
        <v>704.5</v>
      </c>
      <c r="B1" s="2">
        <v>8.11</v>
      </c>
      <c r="C1" s="2">
        <v>12</v>
      </c>
      <c r="D1" s="2">
        <v>6</v>
      </c>
      <c r="E1" s="2">
        <v>8.89</v>
      </c>
      <c r="F1" s="2">
        <v>6</v>
      </c>
      <c r="G1" s="2">
        <v>8.89</v>
      </c>
      <c r="H1" s="2">
        <v>6</v>
      </c>
      <c r="I1" s="2">
        <v>8.89</v>
      </c>
      <c r="J1" s="2">
        <v>7.67</v>
      </c>
      <c r="K1" s="2">
        <v>12</v>
      </c>
      <c r="L1" s="2">
        <f>SUM(B1:K1)</f>
        <v>84.45</v>
      </c>
    </row>
    <row r="2" spans="1:14" ht="18" customHeight="1">
      <c r="A2" s="2">
        <v>18</v>
      </c>
    </row>
    <row r="3" spans="1:14" ht="18" customHeight="1">
      <c r="A3" s="2">
        <f>+A2</f>
        <v>18</v>
      </c>
    </row>
    <row r="4" spans="1:14" ht="18" customHeight="1">
      <c r="A4" s="2">
        <f t="shared" ref="A4:A21" si="0">+A3</f>
        <v>18</v>
      </c>
    </row>
    <row r="5" spans="1:14" ht="18" customHeight="1">
      <c r="A5" s="2">
        <f t="shared" si="0"/>
        <v>18</v>
      </c>
      <c r="N5" s="2" t="s">
        <v>17</v>
      </c>
    </row>
    <row r="6" spans="1:14" ht="18" customHeight="1">
      <c r="A6" s="2">
        <f t="shared" si="0"/>
        <v>18</v>
      </c>
    </row>
    <row r="7" spans="1:14" ht="18" customHeight="1">
      <c r="A7" s="2">
        <f t="shared" si="0"/>
        <v>18</v>
      </c>
    </row>
    <row r="8" spans="1:14" ht="18" customHeight="1">
      <c r="A8" s="2">
        <f t="shared" si="0"/>
        <v>18</v>
      </c>
    </row>
    <row r="9" spans="1:14" ht="18" customHeight="1">
      <c r="A9" s="2">
        <f t="shared" si="0"/>
        <v>18</v>
      </c>
    </row>
    <row r="10" spans="1:14" ht="18" customHeight="1">
      <c r="A10" s="2">
        <f t="shared" si="0"/>
        <v>18</v>
      </c>
    </row>
    <row r="11" spans="1:14" ht="18" customHeight="1">
      <c r="A11" s="2">
        <f t="shared" si="0"/>
        <v>18</v>
      </c>
    </row>
    <row r="12" spans="1:14" ht="18" customHeight="1">
      <c r="A12" s="2">
        <f t="shared" si="0"/>
        <v>18</v>
      </c>
    </row>
    <row r="13" spans="1:14" ht="18" customHeight="1">
      <c r="A13" s="2">
        <f t="shared" si="0"/>
        <v>18</v>
      </c>
    </row>
    <row r="14" spans="1:14" ht="18" customHeight="1">
      <c r="A14" s="2">
        <f t="shared" si="0"/>
        <v>18</v>
      </c>
    </row>
    <row r="15" spans="1:14" ht="18" customHeight="1">
      <c r="A15" s="2">
        <f t="shared" si="0"/>
        <v>18</v>
      </c>
    </row>
    <row r="16" spans="1:14" ht="18" customHeight="1">
      <c r="A16" s="2">
        <f t="shared" si="0"/>
        <v>18</v>
      </c>
    </row>
    <row r="17" spans="1:20" ht="18" customHeight="1">
      <c r="A17" s="2">
        <f t="shared" si="0"/>
        <v>18</v>
      </c>
    </row>
    <row r="18" spans="1:20" ht="18" customHeight="1">
      <c r="A18" s="2">
        <f t="shared" si="0"/>
        <v>18</v>
      </c>
    </row>
    <row r="19" spans="1:20" ht="15" customHeight="1">
      <c r="A19" s="2">
        <v>15</v>
      </c>
    </row>
    <row r="20" spans="1:20" ht="15" customHeight="1">
      <c r="A20" s="2">
        <f t="shared" si="0"/>
        <v>15</v>
      </c>
    </row>
    <row r="21" spans="1:20" ht="15" customHeight="1">
      <c r="A21" s="2">
        <f t="shared" si="0"/>
        <v>15</v>
      </c>
      <c r="G21" s="9"/>
      <c r="N21" s="20" t="s">
        <v>14</v>
      </c>
    </row>
    <row r="22" spans="1:20">
      <c r="A22" s="2">
        <v>12.75</v>
      </c>
      <c r="C22" s="125" t="s">
        <v>0</v>
      </c>
      <c r="D22" s="128" t="s">
        <v>1</v>
      </c>
      <c r="E22" s="128"/>
      <c r="F22" s="125" t="s">
        <v>5</v>
      </c>
      <c r="G22" s="125"/>
      <c r="H22" s="125" t="s">
        <v>4</v>
      </c>
      <c r="I22" s="125"/>
      <c r="J22" s="23" t="s">
        <v>1</v>
      </c>
      <c r="K22" s="23" t="s">
        <v>5</v>
      </c>
      <c r="M22" s="21"/>
      <c r="N22" s="109" t="s">
        <v>0</v>
      </c>
      <c r="O22" s="122" t="s">
        <v>1</v>
      </c>
      <c r="P22" s="122"/>
      <c r="Q22" s="109" t="s">
        <v>5</v>
      </c>
      <c r="R22" s="109"/>
      <c r="S22" s="109" t="s">
        <v>4</v>
      </c>
      <c r="T22" s="109"/>
    </row>
    <row r="23" spans="1:20" ht="21.75" customHeight="1">
      <c r="A23" s="2">
        <v>21.75</v>
      </c>
      <c r="C23" s="126"/>
      <c r="D23" s="126" t="s">
        <v>20</v>
      </c>
      <c r="E23" s="123" t="s">
        <v>13</v>
      </c>
      <c r="F23" s="126" t="s">
        <v>20</v>
      </c>
      <c r="G23" s="123" t="s">
        <v>13</v>
      </c>
      <c r="H23" s="126" t="s">
        <v>20</v>
      </c>
      <c r="I23" s="123" t="s">
        <v>13</v>
      </c>
      <c r="J23" s="123" t="s">
        <v>15</v>
      </c>
      <c r="K23" s="123" t="s">
        <v>15</v>
      </c>
      <c r="M23" s="16"/>
      <c r="N23" s="109"/>
      <c r="O23" s="109" t="s">
        <v>2</v>
      </c>
      <c r="P23" s="111" t="s">
        <v>3</v>
      </c>
      <c r="Q23" s="109" t="s">
        <v>2</v>
      </c>
      <c r="R23" s="111" t="s">
        <v>3</v>
      </c>
      <c r="S23" s="109" t="s">
        <v>2</v>
      </c>
      <c r="T23" s="111" t="s">
        <v>3</v>
      </c>
    </row>
    <row r="24" spans="1:20" ht="15" customHeight="1">
      <c r="A24" s="2">
        <v>15</v>
      </c>
      <c r="C24" s="127"/>
      <c r="D24" s="127"/>
      <c r="E24" s="124"/>
      <c r="F24" s="127"/>
      <c r="G24" s="124"/>
      <c r="H24" s="127"/>
      <c r="I24" s="124"/>
      <c r="J24" s="124"/>
      <c r="K24" s="124"/>
      <c r="M24" s="15"/>
      <c r="N24" s="110"/>
      <c r="O24" s="110"/>
      <c r="P24" s="112"/>
      <c r="Q24" s="110"/>
      <c r="R24" s="112"/>
      <c r="S24" s="110"/>
      <c r="T24" s="112"/>
    </row>
    <row r="25" spans="1:20" ht="15" hidden="1" customHeight="1">
      <c r="C25" s="24">
        <v>1993</v>
      </c>
      <c r="D25" s="25">
        <f t="shared" ref="D25:D39" si="1">+O25</f>
        <v>15039</v>
      </c>
      <c r="E25" s="26">
        <f t="shared" ref="E25:E39" si="2">+P25/1000000</f>
        <v>3.2421069999999999</v>
      </c>
      <c r="F25" s="25">
        <f t="shared" ref="F25:F39" si="3">+Q25</f>
        <v>14065</v>
      </c>
      <c r="G25" s="26">
        <f t="shared" ref="G25:G39" si="4">+R25/1000000</f>
        <v>3.290006</v>
      </c>
      <c r="H25" s="25">
        <f>+F25+D25</f>
        <v>29104</v>
      </c>
      <c r="I25" s="26">
        <f>+E25+G25</f>
        <v>6.5321129999999998</v>
      </c>
      <c r="J25" s="27">
        <f>+(+E25*1000000)/D25</f>
        <v>215.57995877385466</v>
      </c>
      <c r="K25" s="27">
        <f>+(+G25*1000000)/F25</f>
        <v>233.91439744045502</v>
      </c>
      <c r="N25" s="12">
        <v>1993</v>
      </c>
      <c r="O25" s="3">
        <v>15039</v>
      </c>
      <c r="P25" s="4">
        <v>3242107</v>
      </c>
      <c r="Q25" s="3">
        <v>14065</v>
      </c>
      <c r="R25" s="5">
        <v>3290006</v>
      </c>
      <c r="S25" s="10">
        <f>O25+Q25</f>
        <v>29104</v>
      </c>
      <c r="T25" s="6">
        <f t="shared" ref="T25:T34" si="5">+P25+R25</f>
        <v>6532113</v>
      </c>
    </row>
    <row r="26" spans="1:20" ht="15" hidden="1" customHeight="1">
      <c r="C26" s="24">
        <v>1994</v>
      </c>
      <c r="D26" s="25">
        <f t="shared" si="1"/>
        <v>13093</v>
      </c>
      <c r="E26" s="26">
        <f t="shared" si="2"/>
        <v>2.7696019999999999</v>
      </c>
      <c r="F26" s="25">
        <f t="shared" si="3"/>
        <v>13932</v>
      </c>
      <c r="G26" s="26">
        <f t="shared" si="4"/>
        <v>3.2073399999999999</v>
      </c>
      <c r="H26" s="25">
        <f t="shared" ref="H26:H39" si="6">+F26+D26</f>
        <v>27025</v>
      </c>
      <c r="I26" s="26">
        <f t="shared" ref="I26:I39" si="7">+E26+G26</f>
        <v>5.9769419999999993</v>
      </c>
      <c r="J26" s="27">
        <f>+(+E26*1000000)/D26</f>
        <v>211.53303291835331</v>
      </c>
      <c r="K26" s="27">
        <f>+(+G26*1000000)/F26</f>
        <v>230.21389606660924</v>
      </c>
      <c r="N26" s="12">
        <v>1994</v>
      </c>
      <c r="O26" s="10">
        <v>13093</v>
      </c>
      <c r="P26" s="17">
        <v>2769602</v>
      </c>
      <c r="Q26" s="10">
        <v>13932</v>
      </c>
      <c r="R26" s="7">
        <v>3207340</v>
      </c>
      <c r="S26" s="10">
        <f>O26+Q26</f>
        <v>27025</v>
      </c>
      <c r="T26" s="11">
        <f t="shared" si="5"/>
        <v>5976942</v>
      </c>
    </row>
    <row r="27" spans="1:20" ht="15" hidden="1" customHeight="1">
      <c r="C27" s="24">
        <v>1995</v>
      </c>
      <c r="D27" s="25">
        <f t="shared" si="1"/>
        <v>12533</v>
      </c>
      <c r="E27" s="26">
        <f t="shared" si="2"/>
        <v>2.762283</v>
      </c>
      <c r="F27" s="25">
        <f t="shared" si="3"/>
        <v>18027</v>
      </c>
      <c r="G27" s="26">
        <f t="shared" si="4"/>
        <v>7.8187030000000002</v>
      </c>
      <c r="H27" s="25">
        <f t="shared" si="6"/>
        <v>30560</v>
      </c>
      <c r="I27" s="26">
        <f t="shared" si="7"/>
        <v>10.580985999999999</v>
      </c>
      <c r="J27" s="27">
        <f>+(+E27*1000000)/D27</f>
        <v>220.40078193568979</v>
      </c>
      <c r="K27" s="27">
        <f>+(+G27*1000000)/F27</f>
        <v>433.72180617961948</v>
      </c>
      <c r="N27" s="12">
        <v>1995</v>
      </c>
      <c r="O27" s="8">
        <v>12533</v>
      </c>
      <c r="P27" s="4">
        <v>2762283</v>
      </c>
      <c r="Q27" s="8">
        <v>18027</v>
      </c>
      <c r="R27" s="6">
        <v>7818703</v>
      </c>
      <c r="S27" s="8">
        <f t="shared" ref="S27:S42" si="8">O27+Q27</f>
        <v>30560</v>
      </c>
      <c r="T27" s="6">
        <f t="shared" si="5"/>
        <v>10580986</v>
      </c>
    </row>
    <row r="28" spans="1:20" ht="15" hidden="1" customHeight="1">
      <c r="C28" s="28">
        <v>1996</v>
      </c>
      <c r="D28" s="25">
        <f t="shared" si="1"/>
        <v>13091</v>
      </c>
      <c r="E28" s="26">
        <f t="shared" si="2"/>
        <v>2.2876370000000001</v>
      </c>
      <c r="F28" s="25">
        <f t="shared" si="3"/>
        <v>19422</v>
      </c>
      <c r="G28" s="26">
        <f t="shared" si="4"/>
        <v>4.227646</v>
      </c>
      <c r="H28" s="25">
        <f t="shared" si="6"/>
        <v>32513</v>
      </c>
      <c r="I28" s="26">
        <f t="shared" si="7"/>
        <v>6.5152830000000002</v>
      </c>
      <c r="J28" s="27">
        <f>+(+E28*1000000)/D28</f>
        <v>174.74883507753418</v>
      </c>
      <c r="K28" s="27">
        <f>+(+G28*1000000)/F28</f>
        <v>217.67305117907529</v>
      </c>
      <c r="N28" s="13">
        <v>1996</v>
      </c>
      <c r="O28" s="8">
        <v>13091</v>
      </c>
      <c r="P28" s="4">
        <v>2287637</v>
      </c>
      <c r="Q28" s="8">
        <v>19422</v>
      </c>
      <c r="R28" s="6">
        <v>4227646</v>
      </c>
      <c r="S28" s="8">
        <f t="shared" si="8"/>
        <v>32513</v>
      </c>
      <c r="T28" s="6">
        <f t="shared" si="5"/>
        <v>6515283</v>
      </c>
    </row>
    <row r="29" spans="1:20" ht="18" hidden="1" customHeight="1">
      <c r="C29" s="28">
        <v>1997</v>
      </c>
      <c r="D29" s="25">
        <f t="shared" si="1"/>
        <v>12264</v>
      </c>
      <c r="E29" s="35">
        <f t="shared" si="2"/>
        <v>2.2321360000000001</v>
      </c>
      <c r="F29" s="25">
        <f t="shared" si="3"/>
        <v>19931</v>
      </c>
      <c r="G29" s="35">
        <f t="shared" si="4"/>
        <v>4.5159469999999997</v>
      </c>
      <c r="H29" s="25">
        <f t="shared" si="6"/>
        <v>32195</v>
      </c>
      <c r="I29" s="35">
        <f t="shared" si="7"/>
        <v>6.7480829999999994</v>
      </c>
      <c r="J29" s="27">
        <f>+(+E29*1000000)/D29</f>
        <v>182.00717547292891</v>
      </c>
      <c r="K29" s="27">
        <f>+(+G29*1000000)/F29</f>
        <v>226.57904771461543</v>
      </c>
      <c r="M29" s="19"/>
      <c r="N29" s="13">
        <v>1997</v>
      </c>
      <c r="O29" s="8">
        <v>12264</v>
      </c>
      <c r="P29" s="6">
        <v>2232136</v>
      </c>
      <c r="Q29" s="8">
        <v>19931</v>
      </c>
      <c r="R29" s="6">
        <v>4515947</v>
      </c>
      <c r="S29" s="8">
        <f t="shared" si="8"/>
        <v>32195</v>
      </c>
      <c r="T29" s="6">
        <f t="shared" si="5"/>
        <v>6748083</v>
      </c>
    </row>
    <row r="30" spans="1:20" ht="18" hidden="1" customHeight="1">
      <c r="C30" s="28">
        <v>1998</v>
      </c>
      <c r="D30" s="25">
        <f t="shared" si="1"/>
        <v>9769</v>
      </c>
      <c r="E30" s="35">
        <f t="shared" si="2"/>
        <v>1.8121659999999999</v>
      </c>
      <c r="F30" s="25">
        <f t="shared" si="3"/>
        <v>20192</v>
      </c>
      <c r="G30" s="35">
        <f t="shared" si="4"/>
        <v>4.7252850000000004</v>
      </c>
      <c r="H30" s="25">
        <f t="shared" si="6"/>
        <v>29961</v>
      </c>
      <c r="I30" s="35">
        <f t="shared" si="7"/>
        <v>6.5374510000000008</v>
      </c>
      <c r="J30" s="40">
        <f t="shared" ref="J30:J39" si="9">+(+E30*1000000)/D30</f>
        <v>185.50168901627598</v>
      </c>
      <c r="K30" s="40">
        <f t="shared" ref="K30:K39" si="10">+(+G30*1000000)/F30</f>
        <v>234.01768026941363</v>
      </c>
      <c r="M30" s="19"/>
      <c r="N30" s="13">
        <v>1998</v>
      </c>
      <c r="O30" s="8">
        <v>9769</v>
      </c>
      <c r="P30" s="4">
        <v>1812166</v>
      </c>
      <c r="Q30" s="8">
        <v>20192</v>
      </c>
      <c r="R30" s="6">
        <v>4725285</v>
      </c>
      <c r="S30" s="8">
        <f t="shared" si="8"/>
        <v>29961</v>
      </c>
      <c r="T30" s="6">
        <f t="shared" si="5"/>
        <v>6537451</v>
      </c>
    </row>
    <row r="31" spans="1:20" ht="18" hidden="1" customHeight="1">
      <c r="A31" s="2">
        <v>18</v>
      </c>
      <c r="C31" s="42" t="s">
        <v>31</v>
      </c>
      <c r="D31" s="25">
        <f t="shared" si="1"/>
        <v>9127</v>
      </c>
      <c r="E31" s="35">
        <f t="shared" si="2"/>
        <v>2.1031420000000001</v>
      </c>
      <c r="F31" s="25">
        <f t="shared" si="3"/>
        <v>20536</v>
      </c>
      <c r="G31" s="35">
        <f t="shared" si="4"/>
        <v>4.8119430000000003</v>
      </c>
      <c r="H31" s="25">
        <f t="shared" si="6"/>
        <v>29663</v>
      </c>
      <c r="I31" s="35">
        <f t="shared" si="7"/>
        <v>6.9150850000000004</v>
      </c>
      <c r="J31" s="40">
        <f t="shared" si="9"/>
        <v>230.43080968554838</v>
      </c>
      <c r="K31" s="40">
        <f t="shared" si="10"/>
        <v>234.31744253992989</v>
      </c>
      <c r="M31" s="19"/>
      <c r="N31" s="13">
        <v>1999</v>
      </c>
      <c r="O31" s="8">
        <v>9127</v>
      </c>
      <c r="P31" s="4">
        <v>2103142</v>
      </c>
      <c r="Q31" s="8">
        <v>20536</v>
      </c>
      <c r="R31" s="6">
        <v>4811943</v>
      </c>
      <c r="S31" s="8">
        <f t="shared" si="8"/>
        <v>29663</v>
      </c>
      <c r="T31" s="6">
        <f t="shared" si="5"/>
        <v>6915085</v>
      </c>
    </row>
    <row r="32" spans="1:20" ht="18" customHeight="1">
      <c r="A32" s="2">
        <f>+A31</f>
        <v>18</v>
      </c>
      <c r="C32" s="42" t="s">
        <v>30</v>
      </c>
      <c r="D32" s="25">
        <f t="shared" si="1"/>
        <v>9603</v>
      </c>
      <c r="E32" s="35">
        <f t="shared" si="2"/>
        <v>3.2505630000000001</v>
      </c>
      <c r="F32" s="25">
        <f t="shared" si="3"/>
        <v>21590</v>
      </c>
      <c r="G32" s="35">
        <f t="shared" si="4"/>
        <v>5.3062050000000003</v>
      </c>
      <c r="H32" s="25">
        <f t="shared" si="6"/>
        <v>31193</v>
      </c>
      <c r="I32" s="35">
        <f t="shared" si="7"/>
        <v>8.5567679999999999</v>
      </c>
      <c r="J32" s="40">
        <f t="shared" si="9"/>
        <v>338.49453295845046</v>
      </c>
      <c r="K32" s="40">
        <f t="shared" si="10"/>
        <v>245.77142195460863</v>
      </c>
      <c r="M32" s="19"/>
      <c r="N32" s="13">
        <v>2000</v>
      </c>
      <c r="O32" s="8">
        <v>9603</v>
      </c>
      <c r="P32" s="6">
        <v>3250563</v>
      </c>
      <c r="Q32" s="8">
        <v>21590</v>
      </c>
      <c r="R32" s="6">
        <v>5306205</v>
      </c>
      <c r="S32" s="8">
        <f t="shared" si="8"/>
        <v>31193</v>
      </c>
      <c r="T32" s="6">
        <f t="shared" si="5"/>
        <v>8556768</v>
      </c>
    </row>
    <row r="33" spans="1:20" ht="18" customHeight="1">
      <c r="A33" s="2">
        <f t="shared" ref="A33:A49" si="11">+A32</f>
        <v>18</v>
      </c>
      <c r="C33" s="42" t="s">
        <v>29</v>
      </c>
      <c r="D33" s="25">
        <f t="shared" si="1"/>
        <v>9138</v>
      </c>
      <c r="E33" s="35">
        <f t="shared" si="2"/>
        <v>2.5499299999999998</v>
      </c>
      <c r="F33" s="25">
        <f t="shared" si="3"/>
        <v>22554</v>
      </c>
      <c r="G33" s="35">
        <f t="shared" si="4"/>
        <v>5.7723870000000002</v>
      </c>
      <c r="H33" s="25">
        <f t="shared" si="6"/>
        <v>31692</v>
      </c>
      <c r="I33" s="35">
        <f t="shared" si="7"/>
        <v>8.322317</v>
      </c>
      <c r="J33" s="40">
        <f t="shared" si="9"/>
        <v>279.0468373823594</v>
      </c>
      <c r="K33" s="40">
        <f t="shared" si="10"/>
        <v>255.93628624634212</v>
      </c>
      <c r="M33" s="19"/>
      <c r="N33" s="13">
        <v>2001</v>
      </c>
      <c r="O33" s="8">
        <v>9138</v>
      </c>
      <c r="P33" s="6">
        <v>2549930</v>
      </c>
      <c r="Q33" s="8">
        <v>22554</v>
      </c>
      <c r="R33" s="6">
        <v>5772387</v>
      </c>
      <c r="S33" s="8">
        <f t="shared" si="8"/>
        <v>31692</v>
      </c>
      <c r="T33" s="6">
        <f t="shared" si="5"/>
        <v>8322317</v>
      </c>
    </row>
    <row r="34" spans="1:20" ht="18" customHeight="1">
      <c r="A34" s="2">
        <f t="shared" si="11"/>
        <v>18</v>
      </c>
      <c r="C34" s="42" t="s">
        <v>28</v>
      </c>
      <c r="D34" s="25">
        <f t="shared" si="1"/>
        <v>8373</v>
      </c>
      <c r="E34" s="35">
        <f t="shared" si="2"/>
        <v>2.5194070000000002</v>
      </c>
      <c r="F34" s="25">
        <f t="shared" si="3"/>
        <v>21353</v>
      </c>
      <c r="G34" s="35">
        <f t="shared" si="4"/>
        <v>5.872217</v>
      </c>
      <c r="H34" s="25">
        <f t="shared" si="6"/>
        <v>29726</v>
      </c>
      <c r="I34" s="35">
        <f t="shared" si="7"/>
        <v>8.3916240000000002</v>
      </c>
      <c r="J34" s="40">
        <f t="shared" si="9"/>
        <v>300.89657231577689</v>
      </c>
      <c r="K34" s="40">
        <f t="shared" si="10"/>
        <v>275.00665011942118</v>
      </c>
      <c r="M34" s="19"/>
      <c r="N34" s="13">
        <v>2002</v>
      </c>
      <c r="O34" s="8">
        <v>8373</v>
      </c>
      <c r="P34" s="6">
        <v>2519407</v>
      </c>
      <c r="Q34" s="8">
        <v>21353</v>
      </c>
      <c r="R34" s="6">
        <v>5872217</v>
      </c>
      <c r="S34" s="8">
        <f t="shared" si="8"/>
        <v>29726</v>
      </c>
      <c r="T34" s="6">
        <f t="shared" si="5"/>
        <v>8391624</v>
      </c>
    </row>
    <row r="35" spans="1:20" ht="18" customHeight="1">
      <c r="A35" s="2">
        <f t="shared" si="11"/>
        <v>18</v>
      </c>
      <c r="C35" s="42" t="s">
        <v>27</v>
      </c>
      <c r="D35" s="25">
        <f t="shared" si="1"/>
        <v>9650</v>
      </c>
      <c r="E35" s="35">
        <f t="shared" si="2"/>
        <v>2.4446219999999999</v>
      </c>
      <c r="F35" s="25">
        <f t="shared" si="3"/>
        <v>18611</v>
      </c>
      <c r="G35" s="35">
        <f t="shared" si="4"/>
        <v>5.5102200000000003</v>
      </c>
      <c r="H35" s="25">
        <f t="shared" si="6"/>
        <v>28261</v>
      </c>
      <c r="I35" s="35">
        <f t="shared" si="7"/>
        <v>7.9548420000000002</v>
      </c>
      <c r="J35" s="40">
        <f t="shared" si="9"/>
        <v>253.32870466321245</v>
      </c>
      <c r="K35" s="40">
        <f t="shared" si="10"/>
        <v>296.07328998979096</v>
      </c>
      <c r="M35" s="19"/>
      <c r="N35" s="13">
        <v>2003</v>
      </c>
      <c r="O35" s="8">
        <v>9650</v>
      </c>
      <c r="P35" s="6">
        <v>2444622</v>
      </c>
      <c r="Q35" s="8">
        <v>18611</v>
      </c>
      <c r="R35" s="6">
        <v>5510220</v>
      </c>
      <c r="S35" s="8">
        <f t="shared" si="8"/>
        <v>28261</v>
      </c>
      <c r="T35" s="6">
        <f t="shared" ref="T35:T41" si="12">SUM(P35,R35)</f>
        <v>7954842</v>
      </c>
    </row>
    <row r="36" spans="1:20" ht="18" customHeight="1">
      <c r="A36" s="2">
        <f t="shared" si="11"/>
        <v>18</v>
      </c>
      <c r="C36" s="42" t="s">
        <v>26</v>
      </c>
      <c r="D36" s="25">
        <f t="shared" si="1"/>
        <v>9811</v>
      </c>
      <c r="E36" s="35">
        <f t="shared" si="2"/>
        <v>2.3233630000000001</v>
      </c>
      <c r="F36" s="25">
        <f t="shared" si="3"/>
        <v>16914</v>
      </c>
      <c r="G36" s="35">
        <f t="shared" si="4"/>
        <v>5.2426830000000004</v>
      </c>
      <c r="H36" s="25">
        <f t="shared" si="6"/>
        <v>26725</v>
      </c>
      <c r="I36" s="35">
        <f t="shared" si="7"/>
        <v>7.566046</v>
      </c>
      <c r="J36" s="40">
        <f t="shared" si="9"/>
        <v>236.81204770155946</v>
      </c>
      <c r="K36" s="40">
        <f t="shared" si="10"/>
        <v>309.96115643845337</v>
      </c>
      <c r="M36" s="19"/>
      <c r="N36" s="13">
        <v>2004</v>
      </c>
      <c r="O36" s="8">
        <v>9811</v>
      </c>
      <c r="P36" s="6">
        <v>2323363</v>
      </c>
      <c r="Q36" s="8">
        <v>16914</v>
      </c>
      <c r="R36" s="6">
        <v>5242683</v>
      </c>
      <c r="S36" s="8">
        <f t="shared" si="8"/>
        <v>26725</v>
      </c>
      <c r="T36" s="6">
        <f t="shared" si="12"/>
        <v>7566046</v>
      </c>
    </row>
    <row r="37" spans="1:20" ht="18" customHeight="1">
      <c r="A37" s="2">
        <f t="shared" si="11"/>
        <v>18</v>
      </c>
      <c r="C37" s="42" t="s">
        <v>25</v>
      </c>
      <c r="D37" s="25">
        <f t="shared" si="1"/>
        <v>9365</v>
      </c>
      <c r="E37" s="35">
        <f t="shared" si="2"/>
        <v>2.576991</v>
      </c>
      <c r="F37" s="25">
        <f t="shared" si="3"/>
        <v>17335</v>
      </c>
      <c r="G37" s="35">
        <f t="shared" si="4"/>
        <v>5.6140429999999997</v>
      </c>
      <c r="H37" s="25">
        <f t="shared" si="6"/>
        <v>26700</v>
      </c>
      <c r="I37" s="35">
        <f t="shared" si="7"/>
        <v>8.1910340000000001</v>
      </c>
      <c r="J37" s="40">
        <f t="shared" si="9"/>
        <v>275.17255739455419</v>
      </c>
      <c r="K37" s="40">
        <f t="shared" si="10"/>
        <v>323.8559561580617</v>
      </c>
      <c r="M37" s="19"/>
      <c r="N37" s="13">
        <v>2005</v>
      </c>
      <c r="O37" s="8">
        <v>9365</v>
      </c>
      <c r="P37" s="6">
        <v>2576991</v>
      </c>
      <c r="Q37" s="8">
        <v>17335</v>
      </c>
      <c r="R37" s="6">
        <v>5614043</v>
      </c>
      <c r="S37" s="8">
        <f t="shared" si="8"/>
        <v>26700</v>
      </c>
      <c r="T37" s="6">
        <f t="shared" si="12"/>
        <v>8191034</v>
      </c>
    </row>
    <row r="38" spans="1:20" ht="18" customHeight="1">
      <c r="A38" s="2">
        <f t="shared" si="11"/>
        <v>18</v>
      </c>
      <c r="C38" s="29" t="s">
        <v>12</v>
      </c>
      <c r="D38" s="25">
        <f t="shared" si="1"/>
        <v>8753</v>
      </c>
      <c r="E38" s="35">
        <f t="shared" si="2"/>
        <v>2.3110909999999998</v>
      </c>
      <c r="F38" s="25">
        <f t="shared" si="3"/>
        <v>16584</v>
      </c>
      <c r="G38" s="35">
        <f t="shared" si="4"/>
        <v>5.5782470000000002</v>
      </c>
      <c r="H38" s="25">
        <f t="shared" si="6"/>
        <v>25337</v>
      </c>
      <c r="I38" s="35">
        <f t="shared" si="7"/>
        <v>7.8893380000000004</v>
      </c>
      <c r="J38" s="40">
        <f t="shared" si="9"/>
        <v>264.03415971666857</v>
      </c>
      <c r="K38" s="40">
        <f t="shared" si="10"/>
        <v>336.36318137964304</v>
      </c>
      <c r="M38" s="19"/>
      <c r="N38" s="14" t="s">
        <v>12</v>
      </c>
      <c r="O38" s="8">
        <v>8753</v>
      </c>
      <c r="P38" s="6">
        <v>2311091</v>
      </c>
      <c r="Q38" s="8">
        <v>16584</v>
      </c>
      <c r="R38" s="6">
        <v>5578247</v>
      </c>
      <c r="S38" s="8">
        <f t="shared" si="8"/>
        <v>25337</v>
      </c>
      <c r="T38" s="6">
        <f t="shared" si="12"/>
        <v>7889338</v>
      </c>
    </row>
    <row r="39" spans="1:20" ht="18" customHeight="1">
      <c r="A39" s="2">
        <f t="shared" si="11"/>
        <v>18</v>
      </c>
      <c r="C39" s="30" t="s">
        <v>11</v>
      </c>
      <c r="D39" s="25">
        <f t="shared" si="1"/>
        <v>8162</v>
      </c>
      <c r="E39" s="35">
        <f t="shared" si="2"/>
        <v>2.1937709999999999</v>
      </c>
      <c r="F39" s="25">
        <f t="shared" si="3"/>
        <v>17570</v>
      </c>
      <c r="G39" s="35">
        <f t="shared" si="4"/>
        <v>5.9269660000000002</v>
      </c>
      <c r="H39" s="25">
        <f t="shared" si="6"/>
        <v>25732</v>
      </c>
      <c r="I39" s="35">
        <f t="shared" si="7"/>
        <v>8.1207370000000001</v>
      </c>
      <c r="J39" s="40">
        <f t="shared" si="9"/>
        <v>268.77860818426853</v>
      </c>
      <c r="K39" s="40">
        <f t="shared" si="10"/>
        <v>337.33443369379626</v>
      </c>
      <c r="M39" s="19"/>
      <c r="N39" s="37" t="s">
        <v>11</v>
      </c>
      <c r="O39" s="38">
        <v>8162</v>
      </c>
      <c r="P39" s="39">
        <v>2193771</v>
      </c>
      <c r="Q39" s="38">
        <v>17570</v>
      </c>
      <c r="R39" s="39">
        <v>5926966</v>
      </c>
      <c r="S39" s="38">
        <f t="shared" si="8"/>
        <v>25732</v>
      </c>
      <c r="T39" s="39">
        <f t="shared" si="12"/>
        <v>8120737</v>
      </c>
    </row>
    <row r="40" spans="1:20" ht="18" customHeight="1">
      <c r="A40" s="2">
        <f t="shared" si="11"/>
        <v>18</v>
      </c>
      <c r="C40" s="30" t="s">
        <v>19</v>
      </c>
      <c r="D40" s="25">
        <f>+O40</f>
        <v>8352</v>
      </c>
      <c r="E40" s="35">
        <f>+P40/1000000</f>
        <v>2.4756070000000001</v>
      </c>
      <c r="F40" s="25">
        <f>+Q40</f>
        <v>17461</v>
      </c>
      <c r="G40" s="35">
        <f>+R40/1000000</f>
        <v>6.2205339999999998</v>
      </c>
      <c r="H40" s="25">
        <f>+F40+D40</f>
        <v>25813</v>
      </c>
      <c r="I40" s="35">
        <f>+E40+G40</f>
        <v>8.6961410000000008</v>
      </c>
      <c r="J40" s="40">
        <f>+(+E40*1000000)/D40</f>
        <v>296.40888409961684</v>
      </c>
      <c r="K40" s="40">
        <f>+(+G40*1000000)/F40</f>
        <v>356.25302101826929</v>
      </c>
      <c r="M40" s="19"/>
      <c r="N40" s="37" t="s">
        <v>19</v>
      </c>
      <c r="O40" s="38">
        <v>8352</v>
      </c>
      <c r="P40" s="39">
        <v>2475607</v>
      </c>
      <c r="Q40" s="38">
        <v>17461</v>
      </c>
      <c r="R40" s="39">
        <v>6220534</v>
      </c>
      <c r="S40" s="38">
        <f t="shared" si="8"/>
        <v>25813</v>
      </c>
      <c r="T40" s="39">
        <f t="shared" si="12"/>
        <v>8696141</v>
      </c>
    </row>
    <row r="41" spans="1:20" ht="18" customHeight="1">
      <c r="A41" s="2">
        <f t="shared" si="11"/>
        <v>18</v>
      </c>
      <c r="C41" s="30" t="s">
        <v>21</v>
      </c>
      <c r="D41" s="25">
        <f>+O41</f>
        <v>9780</v>
      </c>
      <c r="E41" s="35">
        <f>+P41/1000000</f>
        <v>2.2114747700000001</v>
      </c>
      <c r="F41" s="25">
        <f>+Q41</f>
        <v>17622</v>
      </c>
      <c r="G41" s="35">
        <f>+R41/1000000</f>
        <v>6.1989429399999993</v>
      </c>
      <c r="H41" s="25">
        <f>+F41+D41</f>
        <v>27402</v>
      </c>
      <c r="I41" s="35">
        <f>+E41+G41</f>
        <v>8.410417709999999</v>
      </c>
      <c r="J41" s="40">
        <f>+(+E41*1000000)/D41</f>
        <v>226.12216462167689</v>
      </c>
      <c r="K41" s="40">
        <f>+(+G41*1000000)/F41</f>
        <v>351.77295085688343</v>
      </c>
      <c r="N41" s="37" t="s">
        <v>21</v>
      </c>
      <c r="O41" s="45">
        <v>9780</v>
      </c>
      <c r="P41" s="46">
        <v>2211474.77</v>
      </c>
      <c r="Q41" s="45">
        <v>17622</v>
      </c>
      <c r="R41" s="46">
        <v>6198942.9399999995</v>
      </c>
      <c r="S41" s="38">
        <f t="shared" si="8"/>
        <v>27402</v>
      </c>
      <c r="T41" s="39">
        <f t="shared" si="12"/>
        <v>8410417.709999999</v>
      </c>
    </row>
    <row r="42" spans="1:20" ht="18" customHeight="1">
      <c r="C42" s="30" t="s">
        <v>32</v>
      </c>
      <c r="D42" s="25">
        <f>+O42</f>
        <v>10315</v>
      </c>
      <c r="E42" s="35">
        <f>+P42/1000000</f>
        <v>2.2333280000000002</v>
      </c>
      <c r="F42" s="25">
        <f>+Q42</f>
        <v>18019</v>
      </c>
      <c r="G42" s="35">
        <f>+R42/1000000</f>
        <v>5.8948</v>
      </c>
      <c r="H42" s="25">
        <f>+F42+D42</f>
        <v>28334</v>
      </c>
      <c r="I42" s="35">
        <f>+E42+G42</f>
        <v>8.1281280000000002</v>
      </c>
      <c r="J42" s="40">
        <f>+(+E42*1000000)/D42</f>
        <v>216.51265147842946</v>
      </c>
      <c r="K42" s="40">
        <f>+(+G42*1000000)/F42</f>
        <v>327.14357067539817</v>
      </c>
      <c r="M42" s="43" t="s">
        <v>22</v>
      </c>
      <c r="N42" s="37" t="s">
        <v>32</v>
      </c>
      <c r="O42" s="47">
        <v>10315</v>
      </c>
      <c r="P42" s="48">
        <v>2233328</v>
      </c>
      <c r="Q42" s="47">
        <v>18019</v>
      </c>
      <c r="R42" s="49">
        <v>5894800</v>
      </c>
      <c r="S42" s="38">
        <f t="shared" si="8"/>
        <v>28334</v>
      </c>
      <c r="T42" s="39">
        <f>SUM(P42,R42)</f>
        <v>8128128</v>
      </c>
    </row>
    <row r="43" spans="1:20" ht="24" customHeight="1">
      <c r="A43" s="2">
        <v>24</v>
      </c>
      <c r="C43" s="22" t="s">
        <v>16</v>
      </c>
      <c r="D43" s="31">
        <f>+D50</f>
        <v>1.0513923380578629E-2</v>
      </c>
      <c r="E43" s="36">
        <f t="shared" ref="E43:K43" si="13">+E50</f>
        <v>2.157715756865768E-2</v>
      </c>
      <c r="F43" s="31">
        <f t="shared" si="13"/>
        <v>-1.3283112250748002E-2</v>
      </c>
      <c r="G43" s="36">
        <f t="shared" si="13"/>
        <v>2.7069937647854637E-2</v>
      </c>
      <c r="H43" s="31">
        <f t="shared" si="13"/>
        <v>-6.9780302135330364E-3</v>
      </c>
      <c r="I43" s="36">
        <f t="shared" si="13"/>
        <v>2.3051150600892429E-2</v>
      </c>
      <c r="J43" s="41">
        <f t="shared" si="13"/>
        <v>1.5350593163497097E-2</v>
      </c>
      <c r="K43" s="41">
        <f t="shared" si="13"/>
        <v>4.1810628671241135E-2</v>
      </c>
      <c r="N43" s="20" t="s">
        <v>23</v>
      </c>
    </row>
    <row r="44" spans="1:20" ht="15" customHeight="1">
      <c r="A44" s="2">
        <v>15</v>
      </c>
      <c r="C44" s="33"/>
      <c r="D44" s="34"/>
      <c r="E44" s="34"/>
      <c r="F44" s="34"/>
      <c r="G44" s="34"/>
      <c r="H44" s="34"/>
      <c r="I44" s="34"/>
      <c r="J44" s="34"/>
      <c r="K44" s="34"/>
      <c r="N44" s="20" t="s">
        <v>24</v>
      </c>
    </row>
    <row r="45" spans="1:20" ht="15" customHeight="1">
      <c r="A45" s="2">
        <f t="shared" si="11"/>
        <v>15</v>
      </c>
      <c r="C45" s="33"/>
      <c r="D45" s="34"/>
      <c r="E45" s="34"/>
      <c r="F45" s="34"/>
      <c r="G45" s="34"/>
      <c r="H45" s="34"/>
      <c r="I45" s="34"/>
      <c r="J45" s="34"/>
      <c r="K45" s="34"/>
    </row>
    <row r="46" spans="1:20" ht="15" customHeight="1">
      <c r="A46" s="2">
        <f t="shared" si="11"/>
        <v>15</v>
      </c>
      <c r="C46" s="33"/>
      <c r="D46" s="34"/>
      <c r="E46" s="34"/>
      <c r="F46" s="34"/>
      <c r="G46" s="34"/>
      <c r="H46" s="34"/>
      <c r="I46" s="34"/>
      <c r="J46" s="34"/>
      <c r="K46" s="34"/>
    </row>
    <row r="47" spans="1:20" ht="15" customHeight="1">
      <c r="A47" s="2">
        <f t="shared" si="11"/>
        <v>15</v>
      </c>
      <c r="C47" s="33"/>
      <c r="D47" s="34"/>
      <c r="E47" s="34"/>
      <c r="F47" s="34"/>
      <c r="G47" s="34"/>
      <c r="H47" s="34"/>
      <c r="I47" s="34"/>
      <c r="J47" s="34"/>
      <c r="K47" s="34"/>
    </row>
    <row r="48" spans="1:20" ht="11.1" customHeight="1">
      <c r="A48" s="2">
        <v>11</v>
      </c>
      <c r="C48" s="33"/>
      <c r="D48" s="34"/>
      <c r="E48" s="34"/>
      <c r="F48" s="34"/>
      <c r="G48" s="34"/>
      <c r="H48" s="34"/>
      <c r="I48" s="34"/>
      <c r="J48" s="34"/>
      <c r="K48" s="34"/>
    </row>
    <row r="49" spans="1:13" ht="15" customHeight="1">
      <c r="A49" s="2">
        <f t="shared" si="11"/>
        <v>11</v>
      </c>
      <c r="C49" s="32" t="s">
        <v>18</v>
      </c>
      <c r="D49" s="32"/>
      <c r="E49" s="32"/>
      <c r="F49" s="32"/>
      <c r="G49" s="32"/>
      <c r="H49" s="32"/>
      <c r="I49" s="32"/>
      <c r="J49" s="32"/>
      <c r="K49" s="32"/>
    </row>
    <row r="50" spans="1:13" ht="15" customHeight="1">
      <c r="D50" s="18">
        <f t="shared" ref="D50:K50" si="14">AVERAGE(D52:D61)</f>
        <v>1.0513923380578629E-2</v>
      </c>
      <c r="E50" s="18">
        <f t="shared" si="14"/>
        <v>2.157715756865768E-2</v>
      </c>
      <c r="F50" s="18">
        <f t="shared" si="14"/>
        <v>-1.3283112250748002E-2</v>
      </c>
      <c r="G50" s="18">
        <f t="shared" si="14"/>
        <v>2.7069937647854637E-2</v>
      </c>
      <c r="H50" s="18">
        <f t="shared" si="14"/>
        <v>-6.9780302135330364E-3</v>
      </c>
      <c r="I50" s="18">
        <f t="shared" si="14"/>
        <v>2.3051150600892429E-2</v>
      </c>
      <c r="J50" s="18">
        <f t="shared" si="14"/>
        <v>1.5350593163497097E-2</v>
      </c>
      <c r="K50" s="18">
        <f t="shared" si="14"/>
        <v>4.1810628671241135E-2</v>
      </c>
      <c r="M50" s="18"/>
    </row>
    <row r="51" spans="1:13" ht="15" hidden="1" customHeight="1">
      <c r="B51" s="2">
        <v>1998</v>
      </c>
      <c r="C51" s="2">
        <f t="shared" ref="C51:C61" si="15">+B51+1</f>
        <v>1999</v>
      </c>
      <c r="D51" s="18">
        <f t="shared" ref="D51:K61" si="16">+(D31-D30)/D30</f>
        <v>-6.5718087828846347E-2</v>
      </c>
      <c r="E51" s="18">
        <f t="shared" si="16"/>
        <v>0.16056807157843164</v>
      </c>
      <c r="F51" s="18">
        <f t="shared" si="16"/>
        <v>1.7036450079239304E-2</v>
      </c>
      <c r="G51" s="18">
        <f t="shared" si="16"/>
        <v>1.8339211285668462E-2</v>
      </c>
      <c r="H51" s="18">
        <f t="shared" si="16"/>
        <v>-9.9462634758519415E-3</v>
      </c>
      <c r="I51" s="18">
        <f t="shared" si="16"/>
        <v>5.7764715942039115E-2</v>
      </c>
      <c r="J51" s="18">
        <f t="shared" si="16"/>
        <v>0.24220329694858095</v>
      </c>
      <c r="K51" s="18">
        <f t="shared" si="16"/>
        <v>1.2809385605871823E-3</v>
      </c>
      <c r="M51" s="18"/>
    </row>
    <row r="52" spans="1:13" ht="15" customHeight="1">
      <c r="B52" s="2">
        <f t="shared" ref="B52:B59" si="17">+C51</f>
        <v>1999</v>
      </c>
      <c r="C52" s="2">
        <f t="shared" si="15"/>
        <v>2000</v>
      </c>
      <c r="D52" s="18">
        <f t="shared" si="16"/>
        <v>5.2152952777473428E-2</v>
      </c>
      <c r="E52" s="18">
        <f t="shared" si="16"/>
        <v>0.5455746687575066</v>
      </c>
      <c r="F52" s="18">
        <f t="shared" si="16"/>
        <v>5.1324503311258277E-2</v>
      </c>
      <c r="G52" s="18">
        <f t="shared" si="16"/>
        <v>0.10271568054733814</v>
      </c>
      <c r="H52" s="18">
        <f t="shared" si="16"/>
        <v>5.1579408690961802E-2</v>
      </c>
      <c r="I52" s="18">
        <f t="shared" si="16"/>
        <v>0.23740604779261562</v>
      </c>
      <c r="J52" s="18">
        <f t="shared" si="16"/>
        <v>0.46896386564092069</v>
      </c>
      <c r="K52" s="18">
        <f t="shared" si="16"/>
        <v>4.888231661510592E-2</v>
      </c>
      <c r="M52" s="18"/>
    </row>
    <row r="53" spans="1:13" ht="15" customHeight="1">
      <c r="B53" s="2">
        <f t="shared" si="17"/>
        <v>2000</v>
      </c>
      <c r="C53" s="2">
        <f t="shared" si="15"/>
        <v>2001</v>
      </c>
      <c r="D53" s="18">
        <f t="shared" si="16"/>
        <v>-4.8422368009996879E-2</v>
      </c>
      <c r="E53" s="18">
        <f t="shared" si="16"/>
        <v>-0.21554204610093705</v>
      </c>
      <c r="F53" s="18">
        <f t="shared" si="16"/>
        <v>4.4650301065308012E-2</v>
      </c>
      <c r="G53" s="18">
        <f t="shared" si="16"/>
        <v>8.7856010086304587E-2</v>
      </c>
      <c r="H53" s="18">
        <f t="shared" si="16"/>
        <v>1.5997178854230115E-2</v>
      </c>
      <c r="I53" s="18">
        <f t="shared" si="16"/>
        <v>-2.7399480738521831E-2</v>
      </c>
      <c r="J53" s="18">
        <f t="shared" si="16"/>
        <v>-0.17562379828269828</v>
      </c>
      <c r="K53" s="18">
        <f t="shared" si="16"/>
        <v>4.1359016483254255E-2</v>
      </c>
      <c r="M53" s="18"/>
    </row>
    <row r="54" spans="1:13" ht="15" customHeight="1">
      <c r="B54" s="2">
        <f t="shared" si="17"/>
        <v>2001</v>
      </c>
      <c r="C54" s="2">
        <f t="shared" si="15"/>
        <v>2002</v>
      </c>
      <c r="D54" s="18">
        <f t="shared" si="16"/>
        <v>-8.3716349310571245E-2</v>
      </c>
      <c r="E54" s="18">
        <f t="shared" si="16"/>
        <v>-1.1970132513441402E-2</v>
      </c>
      <c r="F54" s="18">
        <f t="shared" si="16"/>
        <v>-5.3249977830983418E-2</v>
      </c>
      <c r="G54" s="18">
        <f t="shared" si="16"/>
        <v>1.7294405243446057E-2</v>
      </c>
      <c r="H54" s="18">
        <f t="shared" si="16"/>
        <v>-6.2034582860027769E-2</v>
      </c>
      <c r="I54" s="18">
        <f t="shared" si="16"/>
        <v>8.3278490833742849E-3</v>
      </c>
      <c r="J54" s="18">
        <f t="shared" si="16"/>
        <v>7.8301317221088046E-2</v>
      </c>
      <c r="K54" s="18">
        <f t="shared" si="16"/>
        <v>7.4512153601867845E-2</v>
      </c>
      <c r="M54" s="18"/>
    </row>
    <row r="55" spans="1:13" ht="15" customHeight="1">
      <c r="B55" s="2">
        <f t="shared" si="17"/>
        <v>2002</v>
      </c>
      <c r="C55" s="2">
        <f t="shared" si="15"/>
        <v>2003</v>
      </c>
      <c r="D55" s="18">
        <f t="shared" si="16"/>
        <v>0.15251403320195867</v>
      </c>
      <c r="E55" s="18">
        <f t="shared" si="16"/>
        <v>-2.9683572364449379E-2</v>
      </c>
      <c r="F55" s="18">
        <f t="shared" si="16"/>
        <v>-0.12841286938603474</v>
      </c>
      <c r="G55" s="18">
        <f t="shared" si="16"/>
        <v>-6.1645712343395977E-2</v>
      </c>
      <c r="H55" s="18">
        <f t="shared" si="16"/>
        <v>-4.9283455560788537E-2</v>
      </c>
      <c r="I55" s="18">
        <f t="shared" si="16"/>
        <v>-5.2049758187449773E-2</v>
      </c>
      <c r="J55" s="18">
        <f t="shared" si="16"/>
        <v>-0.15808710377280133</v>
      </c>
      <c r="K55" s="18">
        <f t="shared" si="16"/>
        <v>7.6604110705037975E-2</v>
      </c>
      <c r="M55" s="18"/>
    </row>
    <row r="56" spans="1:13" ht="15" customHeight="1">
      <c r="B56" s="2">
        <f t="shared" si="17"/>
        <v>2003</v>
      </c>
      <c r="C56" s="2">
        <f t="shared" si="15"/>
        <v>2004</v>
      </c>
      <c r="D56" s="18">
        <f t="shared" si="16"/>
        <v>1.6683937823834198E-2</v>
      </c>
      <c r="E56" s="18">
        <f t="shared" si="16"/>
        <v>-4.9602351611005624E-2</v>
      </c>
      <c r="F56" s="18">
        <f t="shared" si="16"/>
        <v>-9.1182633926172693E-2</v>
      </c>
      <c r="G56" s="18">
        <f t="shared" si="16"/>
        <v>-4.8552870847261981E-2</v>
      </c>
      <c r="H56" s="18">
        <f t="shared" si="16"/>
        <v>-5.4350518382222851E-2</v>
      </c>
      <c r="I56" s="18">
        <f t="shared" si="16"/>
        <v>-4.8875389354056324E-2</v>
      </c>
      <c r="J56" s="18">
        <f t="shared" si="16"/>
        <v>-6.5198521358292322E-2</v>
      </c>
      <c r="K56" s="18">
        <f t="shared" si="16"/>
        <v>4.6906853533262932E-2</v>
      </c>
      <c r="M56" s="18"/>
    </row>
    <row r="57" spans="1:13" ht="15" customHeight="1">
      <c r="B57" s="2">
        <f t="shared" si="17"/>
        <v>2004</v>
      </c>
      <c r="C57" s="2">
        <f t="shared" si="15"/>
        <v>2005</v>
      </c>
      <c r="D57" s="18">
        <f t="shared" si="16"/>
        <v>-4.5459178473142389E-2</v>
      </c>
      <c r="E57" s="18">
        <f t="shared" si="16"/>
        <v>0.10916417279607188</v>
      </c>
      <c r="F57" s="18">
        <f t="shared" si="16"/>
        <v>2.4890623152418113E-2</v>
      </c>
      <c r="G57" s="18">
        <f t="shared" si="16"/>
        <v>7.0833960397758022E-2</v>
      </c>
      <c r="H57" s="18">
        <f t="shared" si="16"/>
        <v>-9.3545369504209543E-4</v>
      </c>
      <c r="I57" s="18">
        <f t="shared" si="16"/>
        <v>8.2604308776341048E-2</v>
      </c>
      <c r="J57" s="18">
        <f t="shared" si="16"/>
        <v>0.16198715422341289</v>
      </c>
      <c r="K57" s="18">
        <f t="shared" si="16"/>
        <v>4.4827551552793728E-2</v>
      </c>
      <c r="M57" s="18"/>
    </row>
    <row r="58" spans="1:13">
      <c r="B58" s="2">
        <f t="shared" si="17"/>
        <v>2005</v>
      </c>
      <c r="C58" s="2">
        <f t="shared" si="15"/>
        <v>2006</v>
      </c>
      <c r="D58" s="18">
        <f t="shared" si="16"/>
        <v>-6.5349706353443671E-2</v>
      </c>
      <c r="E58" s="18">
        <f t="shared" si="16"/>
        <v>-0.10318235492479416</v>
      </c>
      <c r="F58" s="18">
        <f t="shared" si="16"/>
        <v>-4.3322757427170462E-2</v>
      </c>
      <c r="G58" s="18">
        <f t="shared" si="16"/>
        <v>-6.3761535136085522E-3</v>
      </c>
      <c r="H58" s="18">
        <f t="shared" si="16"/>
        <v>-5.1048689138576776E-2</v>
      </c>
      <c r="I58" s="18">
        <f t="shared" si="16"/>
        <v>-3.6832468281782216E-2</v>
      </c>
      <c r="J58" s="18">
        <f t="shared" si="16"/>
        <v>-4.0477865174305551E-2</v>
      </c>
      <c r="K58" s="18">
        <f t="shared" si="16"/>
        <v>3.8619716524457059E-2</v>
      </c>
      <c r="M58" s="18"/>
    </row>
    <row r="59" spans="1:13">
      <c r="B59" s="2">
        <f t="shared" si="17"/>
        <v>2006</v>
      </c>
      <c r="C59" s="2">
        <f t="shared" si="15"/>
        <v>2007</v>
      </c>
      <c r="D59" s="18">
        <f t="shared" si="16"/>
        <v>-6.7519707528847256E-2</v>
      </c>
      <c r="E59" s="18">
        <f t="shared" si="16"/>
        <v>-5.076390328204293E-2</v>
      </c>
      <c r="F59" s="18">
        <f t="shared" si="16"/>
        <v>5.9454896285576458E-2</v>
      </c>
      <c r="G59" s="18">
        <f t="shared" si="16"/>
        <v>6.2514083725586186E-2</v>
      </c>
      <c r="H59" s="18">
        <f t="shared" si="16"/>
        <v>1.5589848837668232E-2</v>
      </c>
      <c r="I59" s="18">
        <f t="shared" si="16"/>
        <v>2.9330597827092676E-2</v>
      </c>
      <c r="J59" s="18">
        <f t="shared" si="16"/>
        <v>1.7969070641053297E-2</v>
      </c>
      <c r="K59" s="18">
        <f t="shared" si="16"/>
        <v>2.8875107857212097E-3</v>
      </c>
      <c r="M59" s="18"/>
    </row>
    <row r="60" spans="1:13">
      <c r="B60" s="2">
        <f>+C59</f>
        <v>2007</v>
      </c>
      <c r="C60" s="2">
        <f t="shared" si="15"/>
        <v>2008</v>
      </c>
      <c r="D60" s="18">
        <f t="shared" si="16"/>
        <v>2.3278608184268561E-2</v>
      </c>
      <c r="E60" s="18">
        <f t="shared" si="16"/>
        <v>0.12847102090418744</v>
      </c>
      <c r="F60" s="18">
        <f t="shared" si="16"/>
        <v>-6.2037564029595905E-3</v>
      </c>
      <c r="G60" s="18">
        <f t="shared" si="16"/>
        <v>4.9530906706736565E-2</v>
      </c>
      <c r="H60" s="18">
        <f t="shared" si="16"/>
        <v>3.1478314938597853E-3</v>
      </c>
      <c r="I60" s="18">
        <f t="shared" si="16"/>
        <v>7.0856130422645228E-2</v>
      </c>
      <c r="J60" s="18">
        <f t="shared" si="16"/>
        <v>0.1027993860895567</v>
      </c>
      <c r="K60" s="18">
        <f t="shared" si="16"/>
        <v>5.608258581051271E-2</v>
      </c>
    </row>
    <row r="61" spans="1:13">
      <c r="B61" s="2">
        <f>+C60</f>
        <v>2008</v>
      </c>
      <c r="C61" s="2">
        <f t="shared" si="15"/>
        <v>2009</v>
      </c>
      <c r="D61" s="18">
        <f t="shared" si="16"/>
        <v>0.17097701149425287</v>
      </c>
      <c r="E61" s="18">
        <f t="shared" si="16"/>
        <v>-0.10669392597451856</v>
      </c>
      <c r="F61" s="18">
        <f t="shared" si="16"/>
        <v>9.2205486512799955E-3</v>
      </c>
      <c r="G61" s="18">
        <f t="shared" si="16"/>
        <v>-3.4709335243566612E-3</v>
      </c>
      <c r="H61" s="18">
        <f t="shared" si="16"/>
        <v>6.1558129624607758E-2</v>
      </c>
      <c r="I61" s="18">
        <f t="shared" si="16"/>
        <v>-3.2856331331334407E-2</v>
      </c>
      <c r="J61" s="18">
        <f t="shared" si="16"/>
        <v>-0.23712757359296308</v>
      </c>
      <c r="K61" s="18">
        <f t="shared" si="16"/>
        <v>-1.2575528899602291E-2</v>
      </c>
    </row>
  </sheetData>
  <mergeCells count="22">
    <mergeCell ref="Q23:Q24"/>
    <mergeCell ref="R23:R24"/>
    <mergeCell ref="S23:S24"/>
    <mergeCell ref="T23:T24"/>
    <mergeCell ref="Q22:R22"/>
    <mergeCell ref="S22:T22"/>
    <mergeCell ref="C22:C24"/>
    <mergeCell ref="D22:E22"/>
    <mergeCell ref="F22:G22"/>
    <mergeCell ref="H22:I22"/>
    <mergeCell ref="D23:D24"/>
    <mergeCell ref="E23:E24"/>
    <mergeCell ref="F23:F24"/>
    <mergeCell ref="G23:G24"/>
    <mergeCell ref="H23:H24"/>
    <mergeCell ref="I23:I24"/>
    <mergeCell ref="N22:N24"/>
    <mergeCell ref="O22:P22"/>
    <mergeCell ref="O23:O24"/>
    <mergeCell ref="P23:P24"/>
    <mergeCell ref="J23:J24"/>
    <mergeCell ref="K23:K24"/>
  </mergeCells>
  <printOptions horizontalCentered="1"/>
  <pageMargins left="0.3" right="0.3" top="0.3" bottom="0.3" header="0" footer="0"/>
  <pageSetup orientation="portrait" horizontalDpi="300" verticalDpi="300" r:id="rId1"/>
  <headerFooter alignWithMargins="0">
    <oddHeader>&amp;C&amp;"Verdana,Bold"&amp;14Child Support Enforcement Obligations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"/>
  <sheetViews>
    <sheetView workbookViewId="0">
      <selection activeCell="A4" sqref="A4"/>
    </sheetView>
  </sheetViews>
  <sheetFormatPr defaultRowHeight="15"/>
  <cols>
    <col min="2" max="2" width="13.77734375" customWidth="1"/>
    <col min="3" max="3" width="16.5546875" customWidth="1"/>
    <col min="4" max="4" width="14.77734375" customWidth="1"/>
    <col min="5" max="5" width="35.77734375" customWidth="1"/>
  </cols>
  <sheetData>
    <row r="1" spans="1:5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ht="63.75">
      <c r="A2" s="50">
        <v>40487</v>
      </c>
      <c r="B2" t="s">
        <v>34</v>
      </c>
      <c r="C2" t="s">
        <v>35</v>
      </c>
      <c r="E2" s="44" t="s">
        <v>33</v>
      </c>
    </row>
    <row r="3" spans="1:5">
      <c r="A3">
        <v>40490</v>
      </c>
      <c r="C3" t="s">
        <v>35</v>
      </c>
      <c r="E3" t="s">
        <v>36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D2095A1B64B469524D29BA34D9E4D" ma:contentTypeVersion="0" ma:contentTypeDescription="Create a new document." ma:contentTypeScope="" ma:versionID="bae3006c1ad4a9d093f2169be807b6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CA9A6-9862-4C22-A8BB-33DFCBC3FD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BB86DF-F7D9-4625-8CFA-A4B648A28903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7BC357-FB83-4088-9714-99D5B5A2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POWER BI</vt:lpstr>
      <vt:lpstr>New Obligations</vt:lpstr>
      <vt:lpstr>Excel Online</vt:lpstr>
      <vt:lpstr>from Terry 11-08-10</vt:lpstr>
      <vt:lpstr>DOCUMENTATION</vt:lpstr>
      <vt:lpstr>'Excel Online'!Print_Area</vt:lpstr>
      <vt:lpstr>'POWER BI'!Print_Area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ch-suppt</dc:title>
  <dc:creator>Mike Theis</dc:creator>
  <cp:lastModifiedBy>VITA Program</cp:lastModifiedBy>
  <cp:lastPrinted>2013-11-26T16:15:23Z</cp:lastPrinted>
  <dcterms:created xsi:type="dcterms:W3CDTF">1999-01-30T19:41:25Z</dcterms:created>
  <dcterms:modified xsi:type="dcterms:W3CDTF">2021-01-11T12:18:36Z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0x010100975D2095A1B64B469524D29BA34D9E4D</vt:lpwstr>
  </property>
</Properties>
</file>